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1630"/>
  </bookViews>
  <sheets>
    <sheet name="项目库" sheetId="1" r:id="rId1"/>
  </sheets>
  <externalReferences>
    <externalReference r:id="rId2"/>
  </externalReferences>
  <definedNames>
    <definedName name="_xlnm._FilterDatabase" localSheetId="0" hidden="1">项目库!$A$5:$AA$157</definedName>
    <definedName name="_xlnm.Print_Area" localSheetId="0">项目库!$A$1:$AA$147</definedName>
    <definedName name="_xlnm.Print_Titles" localSheetId="0">项目库!$2:$4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<sst xmlns="http://schemas.openxmlformats.org/spreadsheetml/2006/main" count="1648" uniqueCount="812">
  <si>
    <t>叶城县2024年巩固拓展脱贫攻坚成果同乡村振兴有效衔接项目库（年末）</t>
  </si>
  <si>
    <t>序号</t>
  </si>
  <si>
    <t>项目库
编号</t>
  </si>
  <si>
    <t>项目名称</t>
  </si>
  <si>
    <t>项目类别</t>
  </si>
  <si>
    <t>项目子类型</t>
  </si>
  <si>
    <t>建设
性质</t>
  </si>
  <si>
    <t>建设地点</t>
  </si>
  <si>
    <t>主要建设内容</t>
  </si>
  <si>
    <t>建设单位</t>
  </si>
  <si>
    <t>建设规模</t>
  </si>
  <si>
    <t>资金规模及来源
（万元）</t>
  </si>
  <si>
    <t>资金来源（万元）</t>
  </si>
  <si>
    <t>项目主管部门</t>
  </si>
  <si>
    <t>责任人</t>
  </si>
  <si>
    <t>绩效目标</t>
  </si>
  <si>
    <t>入库时间</t>
  </si>
  <si>
    <t>审批文号</t>
  </si>
  <si>
    <t>备注</t>
  </si>
  <si>
    <t>财政衔接资金</t>
  </si>
  <si>
    <t>其他涉农整合资金</t>
  </si>
  <si>
    <t>地方政府一般债券资金</t>
  </si>
  <si>
    <t>其他资金</t>
  </si>
  <si>
    <t>小计</t>
  </si>
  <si>
    <t>巩固拓展和乡村振兴</t>
  </si>
  <si>
    <t>以工
代赈</t>
  </si>
  <si>
    <t>少数民族发展</t>
  </si>
  <si>
    <t>欠发达国有农场</t>
  </si>
  <si>
    <t>欠发达国有林场</t>
  </si>
  <si>
    <t>欠发达国有牧场</t>
  </si>
  <si>
    <t>合计</t>
  </si>
  <si>
    <t>一</t>
  </si>
  <si>
    <t>产业发展</t>
  </si>
  <si>
    <t>yc2024001</t>
  </si>
  <si>
    <t>叶城县2024年依提木孔镇12村温室大棚建设项目</t>
  </si>
  <si>
    <t>种植业基地</t>
  </si>
  <si>
    <t>新建</t>
  </si>
  <si>
    <t>依提木孔镇12村</t>
  </si>
  <si>
    <t>项目总投资：2000万元。
建设内容：新建温室大棚40000平方米，折合50*10米标准温室大棚80座，25万元/座，及附属配套建设。
固定资产归村集体所有，由村级制定资产受益分配方案，体现资产受益的精准和差异化帮扶，并进行公告公示，原则上20%资金用于村级公益事业，80%用于开发就业岗位，解决困难群众就业。</t>
  </si>
  <si>
    <t>座</t>
  </si>
  <si>
    <t>农业农村局</t>
  </si>
  <si>
    <t>吐尔孙江·买买提艾力</t>
  </si>
  <si>
    <t>经济效益：村集体年收益≥36万元；
社会效益：带动就业70人以上，群众满意度≥95%。推动叶城县区域内蔬菜产业发展，保障市场供给和当地农产品市场果蔬交易，壮大叶城县农业经济。</t>
  </si>
  <si>
    <t>yc2024002</t>
  </si>
  <si>
    <t>叶城县2024年依提木孔镇23村温室大棚建设项目</t>
  </si>
  <si>
    <t>依提木孔镇23村</t>
  </si>
  <si>
    <t>项目总投资：2500万元。
建设内容：新建温室大棚50000平方米，折合50*10米标准温室大棚100座，25万元/座，及附属配套建设。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</si>
  <si>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经济效益：村集体年收益≥45万元；
社会效益：带动就业85人以上，群众满意度≥95%。推动叶城县区域内蔬菜产业发展，保障市场供给和当地农产品市场果蔬交易，壮大叶城县农业经济。</t>
  </si>
  <si>
    <t>yc2024003</t>
  </si>
  <si>
    <t>叶城县2024年依提木孔镇23村设施农业建设项目</t>
  </si>
  <si>
    <t>项目总投资：1750万元。
建设内容：新建温室大棚35000平方米，折合50*10米标准温室大棚70座，25万元/座，及附属配套建设。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</si>
  <si>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经济效益：村集体年收益≥31.5万元；
社会效益：带动就业60人以上，群众满意度≥95%。推动叶城县区域内蔬菜产业发展，保障市场供给和当地农产品市场果蔬交易，壮大叶城县农业经济。</t>
  </si>
  <si>
    <t>yc2024004</t>
  </si>
  <si>
    <t>叶城县2024年依提木孔镇24村温室大棚建设项目</t>
  </si>
  <si>
    <t>依提木孔镇24村</t>
  </si>
  <si>
    <t>项目总投资：2375万元。
建设内容：新建温室大棚47500平方米，折合50*10米标准温室大棚95座，25万元/座，及附属配套建设。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</si>
  <si>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经济效益：村集体年收益≥42.8万元；
社会效益：带动就业85人以上，群众满意度≥95%。推动叶城县区域内蔬菜产业发展，保障市场供给和当地农产品市场果蔬交易，壮大叶城县农业经济。</t>
  </si>
  <si>
    <t>yc2024005</t>
  </si>
  <si>
    <t>叶城县2024年依提木孔镇24村设施农业建设项目</t>
  </si>
  <si>
    <t>经济效益：村集体年收益≥45万元；
社会效益：带动就业90人以上，群众满意度≥95%。推动叶城县区域内蔬菜产业发展，保障市场供给和当地农产品市场果蔬交易，壮大叶城县农业经济。</t>
  </si>
  <si>
    <t>yc2024006</t>
  </si>
  <si>
    <t>叶城县2024年洛克乡8村示范村乡村建设项目</t>
  </si>
  <si>
    <t>洛克乡8村</t>
  </si>
  <si>
    <t>yc2024007</t>
  </si>
  <si>
    <t>叶城县2024年恰尔巴格镇13村温室大棚建设项目</t>
  </si>
  <si>
    <t>恰尔巴格镇6村</t>
  </si>
  <si>
    <t>项目总投资：1850万元。
建设内容：新建温室大棚36855平方米，折合50*10米标准温室大棚74座，25万元/座，及附属配套建设。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</si>
  <si>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经济效益：村集体年收益≥33万元；
社会效益：带动就业70人以上，群众满意度≥95%。推动叶城县区域内蔬菜产业发展，保障市场供给和当地农产品市场果蔬交易，壮大叶城县农业经济。</t>
  </si>
  <si>
    <t>yc2024008</t>
  </si>
  <si>
    <t>叶城县2024年恰尔巴格镇5村温室大棚建设项目</t>
  </si>
  <si>
    <t>项目总投资：1825万元。
建设内容：新建温室大棚36660平方米，折合50*10米标准温室大棚73座，25万元/座，及附属配套建设。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</si>
  <si>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经济效益：村集体年收益≥32万元；
社会效益：带动就业65人以上，群众满意度≥95%。推动叶城县区域内蔬菜产业发展，保障市场供给和当地农产品市场果蔬交易，壮大叶城县农业经济。</t>
  </si>
  <si>
    <t>yc2024009</t>
  </si>
  <si>
    <t>叶城县2024年恰尔巴格镇7村温室大棚建设项目</t>
  </si>
  <si>
    <t>项目总投资：1850万元。
建设内容：新建温室大棚37050平方米，折合50*10米标准温室大棚74座，25万元/座，及附属配套建设。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</si>
  <si>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经济效益：村集体年收益≥33万元；
社会效益：带动就业65人以上，群众满意度≥95%。推动叶城县区域内蔬菜产业发展，保障市场供给和当地农产品市场果蔬交易，壮大叶城县农业经济。</t>
  </si>
  <si>
    <t>yc2024010</t>
  </si>
  <si>
    <t>叶城县2024年恰尔巴格镇6村温室大棚建设项目</t>
  </si>
  <si>
    <t>项目总投资：1975万元。
建设内容：新建温室大棚39435平方米，折合50*10米标准温室大棚79座，25万元/座，及附属配套建设。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</si>
  <si>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经济效益：村集体年收益≥35万元；
社会效益：带动就业65人以上，群众满意度≥95%。推动叶城县区域内蔬菜产业发展，保障市场供给和当地农产品市场果蔬交易，壮大叶城县农业经济。</t>
  </si>
  <si>
    <t>yc2024011</t>
  </si>
  <si>
    <t>叶城县2024年吐古其乡15村温室大棚建设项目</t>
  </si>
  <si>
    <t>吐古其乡15村</t>
  </si>
  <si>
    <t>项目总投资：1000万元。
建设内容：新建温室大棚20000平方米，折合50*10米标准温室大棚40座，25万元/座，及附属配套建设。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</si>
  <si>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经济效益：村集体年收益≥18万元；
社会效益：带动就业35人以上，群众满意度≥95%。推动叶城县区域内蔬菜产业发展，保障市场供给和当地农产品市场果蔬交易，壮大叶城县农业经济。</t>
  </si>
  <si>
    <t>yc2024012</t>
  </si>
  <si>
    <t>叶城县2024年吐古其乡12村温室大棚建设项目</t>
  </si>
  <si>
    <t>吐古其乡12村</t>
  </si>
  <si>
    <t>经济效益：村集体年收益≥31万元；
社会效益：带动就业60人以上，群众满意度≥95%。推动叶城县区域内蔬菜产业发展，保障市场供给和当地农产品市场果蔬交易，壮大叶城县农业经济。</t>
  </si>
  <si>
    <t>yc2024013</t>
  </si>
  <si>
    <t>叶城县2024年吐古其乡8村温室大棚建设项目</t>
  </si>
  <si>
    <t>吐古其乡8村</t>
  </si>
  <si>
    <t>项目总投资：2250万元。
建设内容：新建温室大棚45000平方米，折合50*10米标准温室大棚90座，25万元/座，及附属配套建设。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</si>
  <si>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经济效益：村集体年收益≥40万元；
社会效益：带动就业80人以上，群众满意度≥95%。推动叶城县区域内蔬菜产业发展，保障市场供给和当地农产品市场果蔬交易，壮大叶城县农业经济。</t>
  </si>
  <si>
    <t>yc2024014</t>
  </si>
  <si>
    <t>叶城县2024年白杨镇温室大棚建设项目</t>
  </si>
  <si>
    <t>白杨镇5村</t>
  </si>
  <si>
    <t>项目总投资：2975万元。
建设内容：新建温室大棚59500平方米，折合50*10米标准温室大棚119座，25万元/座，及附属配套建设。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</si>
  <si>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经济效益：村集体年收益≥53万元；
社会效益：带动就业100人以上，群众满意度≥95%。推动叶城县区域内蔬菜产业发展，保障市场供给和当地农产品市场果蔬交易，壮大叶城县农业经济。</t>
  </si>
  <si>
    <t>yc2024015</t>
  </si>
  <si>
    <t>叶城县2024年伯西热克镇9村温室大棚建设项目</t>
  </si>
  <si>
    <t>伯西热克镇12村</t>
  </si>
  <si>
    <t>项目总投资：2618万元。
建设内容：新建温室大棚52000平方米，折合50*10米标准温室大棚104座，25万元/座，及附属配套建设。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</si>
  <si>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经济效益：村集体年收益≥50万元；
社会效益：带动就业90人以上，群众满意度≥95%。推动叶城县区域内蔬菜产业发展，保障市场供给和当地农产品市场果蔬交易，壮大叶城县农业经济。</t>
  </si>
  <si>
    <t>yc2024016</t>
  </si>
  <si>
    <t>叶城县2024年伯西热克镇12村温室大棚建设项目</t>
  </si>
  <si>
    <t>项目总投资：2378万元。
建设内容：新建温室大棚46500平方米，折合50*10米标准温室大棚93座，25万元/座，及附属配套建设。
固定资产归村集体所有，由村级制定资产受益分配方案，体现资产受益的精准和差异化帮扶，并进行公告公示，原则上20%资金用于村级公益事业，80%用于开发就业岗位，解决困难群众就业。</t>
  </si>
  <si>
    <t>经济效益：村集体年收益≥45万元；
社会效益：带动就业70人以上，群众满意度≥95%。推动叶城县区域内蔬菜产业发展，保障市场供给和当地农产品市场果蔬交易，壮大叶城县农业经济。</t>
  </si>
  <si>
    <t>yc2024017</t>
  </si>
  <si>
    <t>叶城县2024年阿克塔什镇种植业基地配套建设项目</t>
  </si>
  <si>
    <t>阿克塔什镇</t>
  </si>
  <si>
    <t>项目总投资：950万元
建设内容：新建0.2-0.5m³/s矩型渠4.4公里及附属配套；0.8-1.0m³/s矩型渠1公里及附属配套，修建25000立方米混凝土沉砂池及附属配套。
建设地点：阿克塔什镇</t>
  </si>
  <si>
    <t>公里</t>
  </si>
  <si>
    <t>经济效益：带动临时就业≥30人，人均月工资≥3000元，带动灌溉农田每亩增收≥200元。
社会效益：改善灌溉面积≥2170亩，新建渠道长度5.4公里，受益脱贫户（含监测帮扶对象）≥13770人，灌溉保证率75%。提高水资源利用率和保证率，全面提升灌溉水平，降低运行成本，节约水资源，改善农业用水条件，提高水利工程综合效益。</t>
  </si>
  <si>
    <t>yc2024018</t>
  </si>
  <si>
    <t>叶城县2024年江格勒斯乡种植业基地配套建设项目</t>
  </si>
  <si>
    <t>江格勒斯乡巴格艾日克（2）村、博斯坦（7）村、兰干（9）村、古勒巴格（10）村、夏勒迪壤（12）村</t>
  </si>
  <si>
    <t>项目总投资：595万元
建设内容：新建0.3-0.8m3/s防渗渠8.5公里。
建设地点：江格勒斯乡巴格艾日克（2）村、博斯坦（7）村、兰干（9）村、古勒巴格（10）村、夏勒迪壤（12）村</t>
  </si>
  <si>
    <t>经济效益：带动临时就业≥54人，人均月工资≥3000元，带动灌溉农田每亩增收≥200元。
社会效益：改善灌溉面积≥8500亩，新建渠道长度19公里，受益脱贫户（含监测帮扶对象）≥4014人，提高水资源利用率和保证率，全面提升灌溉水平，降低运行成本，节约水资源，改善农业用水条件，提高水利工程综合效益。
可持续影响指标：项目建成后可持续使用年限≥10年</t>
  </si>
  <si>
    <t>yc2024019</t>
  </si>
  <si>
    <t>叶城县2024年恰尔巴格镇种植业基地配套建设项目</t>
  </si>
  <si>
    <t>恰尔巴格镇2村、3村、4村、10村、11村、12村、14村</t>
  </si>
  <si>
    <t>项目总投资：490万元
建设内容：新建0.2-0.8m³/s防渗渠7公里，70万元/公里，其中：2村0.04公里，3村0.3公里、4村1.3公里、10村2.1公里、11村1.1公里、12村0.7公里、14村1.46公里，并配套渠系建筑物。
建设地点：恰尔巴格镇2村、3村、4村、10村、11村、12村、14村</t>
  </si>
  <si>
    <t>经济效益：带动临时就业≥30人，人均月工资≥3000元，带动灌溉农田每亩增收≥200元。
社会效益：改善灌溉面积≥2400亩，新建渠道长度7公里，受益脱贫户（含监测帮扶对象）≥3608人，提高水资源利用率和保证率，全面提升灌溉水平，降低运行成本，节约水资源，改善农业用水条件，提高水利工程综合效益。</t>
  </si>
  <si>
    <t>yc2024020</t>
  </si>
  <si>
    <t>叶城县2024年伯西热克镇种植业基地配套建设项目</t>
  </si>
  <si>
    <t>伯西热克镇1村、10村、12村、13村</t>
  </si>
  <si>
    <t>项目总投资：995万元。
建设内容：新建0.2-1.0m³/s防渗渠14.15km。
建设地点：1村、10村、12村、13村。</t>
  </si>
  <si>
    <t>经济效益：带动就业≥80人，人均月工资≥3000元，带动灌溉农田每亩增收≥200元。
社会效益：改善灌溉面积≥15100亩，新建渠道长度33.6公里，受益脱贫户（含监测帮扶对象）≥4722人，提高水资源利用率和保证率，全面提升灌溉水平，降低运行成本，节约水资源，改善农业用水条件，提高水利工程综合效益。</t>
  </si>
  <si>
    <t>yc2024021</t>
  </si>
  <si>
    <t>叶城县2024年铁提乡种植业基地配套建设项目</t>
  </si>
  <si>
    <t>铁提乡1村、2村、3村、4村、9村</t>
  </si>
  <si>
    <t>项目总投资：800万元
建设内容：新建0.2-0.8m³/s防渗渠11.21公里，其中：1村3.11公里，3村1.63公里、4村1.27公里、9村5.2公里。
建设地点：铁提乡1村、3村、4村、9村
项目投资398万元
建设内容：新建0.2-0.8m³/s防渗渠5.3公里及配套渠系建筑物。</t>
  </si>
  <si>
    <t>经济效益：带动临时就业≥55人，人均月工资≥3000元，带动灌溉农田每亩增收≥200元。
社会效益：改善灌溉面积≥9000亩，新建渠道长度26.11公里，受益脱贫户（含监测帮扶对象）≥4175人，提高水资源利用率和保证率，全面提升灌溉水平，降低运行成本，节约水资源，改善农业用水条件，提高水利工程综合效益。</t>
  </si>
  <si>
    <t>yc2024022</t>
  </si>
  <si>
    <t>叶城县2024年巴仁乡种植业基地配套建设项目</t>
  </si>
  <si>
    <t>巴仁乡2村、6村、8村、英阿瓦提村</t>
  </si>
  <si>
    <t>项目总投资：350万元
建设内容：新建0.2-0.8m³/s防渗渠5公里，70万元/公里，建设宽6米、跨度8米桥梁1座。
建设地点：巴仁乡2村、8村
项目投资398万元
建设内容：新建0.2-0.8m³/s防渗渠5.2公里。</t>
  </si>
  <si>
    <t>经济效益：带动临时就业≥25人，人均月工资≥3000元，带动灌溉农田每亩增收≥200元。
社会效益：改善灌溉面积≥2000亩，新建渠道长度10.2公里，受益脱贫户（含监测帮扶对象）≥366人，提高水资源利用率和保证率，全面提升灌溉水平，降低运行成本，节约水资源，改善农业用水条件，提高水利工程综合效益。</t>
  </si>
  <si>
    <t>yc2024023</t>
  </si>
  <si>
    <t>叶城县2024年河园镇种植业基地配套建设项目</t>
  </si>
  <si>
    <t>河园镇15村、17村</t>
  </si>
  <si>
    <t>1、项目总投资：510万元
建设内容：新建0.3-1m³/s防渗渠6.9公里及渠系建筑物附属设施等。
建设地点：河园镇17村
2、项目资金：390万元
建设内容：新建0.2-0.8m³/s防渗渠5.5公里,并配套水闸、农桥等渠系建筑物。</t>
  </si>
  <si>
    <t>经济效益：带动临时就业≥60人，人均月工资≥3000元，带动灌溉农田每亩增收≥200元。
数量指标：新建渠道长度31.55公里，每公里75万元，改善灌溉面积≥14100亩，质量指标：项目（工程）验收合格率100%。
社会效益：带动脱贫户和边缘易致贫户人数≥1528人，提高水资源利用率和保证率，提升项目村基础设施，全面提升灌溉水平，节约水资源，改善农业用水条件，提高水利工程综合利用率。</t>
  </si>
  <si>
    <t>yc2024024</t>
  </si>
  <si>
    <t>叶城县2024年夏合甫乡种植业基地配套建设项目</t>
  </si>
  <si>
    <t>夏合甫乡5村、12村、17村</t>
  </si>
  <si>
    <t>项目总投资：600万元
建设内容：新建0.2-0.5m³/s防渗渠10公里，60万元/公里。
建设地点：夏合甫乡5村、12村、17村</t>
  </si>
  <si>
    <t>经济效益：带动临时就业≥54人，人均月工资≥3000元，带动灌溉农田每亩增收≥200元。
社会效益：改善灌溉面积≥8600亩，新建渠道长度20公里，受益脱贫户（含监测帮扶对象）≥3066人，提高水资源利用率和保证率，全面提升灌溉水平，降低运行成本，节约水资源，改善农业用水条件，提高水利工程综合效益。</t>
  </si>
  <si>
    <t>yc2024025</t>
  </si>
  <si>
    <t>叶城县2024年乌夏巴什镇种植业基地配套建设项目</t>
  </si>
  <si>
    <t>乌夏巴什镇14村、15村、18村、6村</t>
  </si>
  <si>
    <t>项目总投资：385万元
建设内容：新建0.2-0.5m³/s防渗渠5.5公里，70万元/公里，并配套水闸、农桥等渠系建筑物。其中14村渠道1.5公里，15村渠道2.6公里，18村渠道1.4公里。
建设地点：乌夏巴什镇14村、15村、18村
项目投资355万元。
建设内容：修建0.2-0.8m³/s流量防渗渠4公里，及配套设施。
建设地点：乌夏巴什镇6村</t>
  </si>
  <si>
    <t>经济效益：带动临时就业≥75人，人均月工资≥3000元，带动灌溉农田每亩增收≥200元。
社会效益：改善灌溉面积≥17000亩，新建渠道长度37.7公里，受益脱贫户（含监测帮扶对象）≥10515人，提高水资源利用率和保证率，全面提升灌溉水平，降低运行成本，节约水资源，改善农业用水条件，提高水利工程综合效益。</t>
  </si>
  <si>
    <t>yc2024026</t>
  </si>
  <si>
    <t>叶城县2024年依力克其乡种植业基地配套建设项目</t>
  </si>
  <si>
    <t>依力克其乡5村、13村</t>
  </si>
  <si>
    <t>项目总投资：680万元
建设内容：新建0.2-0.8m³/s防渗渠10公里，68万元/公里，其中：5村5公里、13村5公里。
建设地点：依力克其乡5村、13村</t>
  </si>
  <si>
    <t>经济效益：带动临时就业≥70人，人均月工资≥3000元，带动灌溉农田每亩增收≥200元。
社会效益：改善灌溉面积≥12000亩，新建渠道长度30.2公里，受益脱贫户（含监测帮扶对象）≥1035人，提高水资源利用率和保证率，全面提升灌溉水平，降低运行成本，节约水资源，改善农业用水条件，提高水利工程综合效益。</t>
  </si>
  <si>
    <t>yc2024027</t>
  </si>
  <si>
    <t>叶城县2024年吐古其乡种植业基地配套建设项目</t>
  </si>
  <si>
    <t>吐古其乡6村、13村、14村</t>
  </si>
  <si>
    <t>项目总投资：1500万元。
建设内容：新建0.5-1m³/s防渗渠20公里，75万元/公里。
建设地点：吐古其乡6村、13村、14村</t>
  </si>
  <si>
    <t>经济效益：带动临时就业≥55人，人均月工资≥3000元，带动灌溉农田每亩增收≥200元。
社会效益：改善灌溉面积≥8600亩，新建渠道长度20公里，受益脱贫户（含监测帮扶对象）≥473人，提高水资源利用率和保证率，全面提升灌溉水平，降低运行成本，节约水资源，改善农业用水条件，提高水利工程综合效益。</t>
  </si>
  <si>
    <t>yc2024028</t>
  </si>
  <si>
    <t>叶城县2024年金果镇种植业基地配套建设项目</t>
  </si>
  <si>
    <t>金果镇6村、7村、8村、10村、11村、13村</t>
  </si>
  <si>
    <t>项目总投资：770万元。
建设内容：新建0.5-0.8m³/s防渗渠11公里，70万元/公里，
建设地点：金果镇6村、7村、8村、10村、11村、13村</t>
  </si>
  <si>
    <t>经济效益：带动临时就业≥65人，人均月工资≥3000元，带动灌溉农田每亩增收≥200元。
社会效益：改善灌溉面积≥7500亩，新建渠道长度30.8公里，受益脱贫户（含监测帮扶对象）≥3752人，提高水资源利用率和保证率，全面提升灌溉水平，降低运行成本，节约水资源，改善农业用水条件，提高水利工程综合效益。</t>
  </si>
  <si>
    <t>yc2024029</t>
  </si>
  <si>
    <t>叶城县2024年依提木孔镇种植业基地配套建设项目</t>
  </si>
  <si>
    <t>依提木孔镇1村、2村、3村、4村、5村、6村</t>
  </si>
  <si>
    <t>项目总投资：700万元。
建设内容：新建0.2-1m³/s防渗渠10公里，70万元/公里。
建设地点：依提木孔镇1村、2村、3村、4村、5村、6村</t>
  </si>
  <si>
    <t>经济效益：带动临时就业≥40人，人均月工资≥3000元，带动灌溉农田每亩增收≥200元。
社会效益：改善灌溉面积≥4200亩，新建渠道长度10公里，受益脱贫户（含监测帮扶对象）≥2789人，提高水资源利用率和保证率，全面提升灌溉水平，降低运行成本，节约水资源，改善农业用水条件，提高水利工程综合效益。</t>
  </si>
  <si>
    <t>yc2024030</t>
  </si>
  <si>
    <t>叶城县2024年乌吉热克乡种植业基地配套建设项目</t>
  </si>
  <si>
    <t>乌吉热克乡3村，4村，5村，6村，7村，9村，10村，11村，12村</t>
  </si>
  <si>
    <t>1、项目总投资：1500万元
建设内容：新建0.2-0.8m³/s防渗渠20.28公里防渗渠及配套设施。其中，3村1.6公里，4村4.2公里，5村2.1公里，6村2.6公里，7村2.2公里，10村2.4公里，11村2.28公里，12村2.9公里。
建设地点：乌吉热克乡3村，4村，5村，6村，7村，10村，11村，12村。
2、项目投资395万元
建设内容：新建0.3-0.8m³/s防渗渠5公里,并配套水闸、农桥等渠系建筑物。</t>
  </si>
  <si>
    <t>经济效益：带动临时就业≥80人，人均月工资≥3000元，带动灌溉农田每亩增收≥200元。
社会效益：改善灌溉面积≥15800亩，新建渠道长度36.07公里，受益脱贫户（含监测帮扶对象）≥3995人，提高水资源利用率和保证率，全面提升灌溉水平，降低运行成本，节约水资源，改善农业用水条件，提高水利工程综合效益。</t>
  </si>
  <si>
    <t>yc2024031</t>
  </si>
  <si>
    <t>叶城县2024年白杨镇种植业基地配套建设项目</t>
  </si>
  <si>
    <t>白杨镇1村、2村、8村、9村</t>
  </si>
  <si>
    <t>项目总投资：665万元
建设内容：新建0.3-0.8m3/s防渗渠9.71公里。
建设地点：白杨镇1村、2村、8村、9村</t>
  </si>
  <si>
    <t>经济效益：带动临时就业≥80人，人均月工资≥3000元，带动灌溉农田每亩增收≥200元。
社会效益：改善灌溉面积≥13900亩，新建渠道长度33.204公里，受益脱贫户（含监测帮扶对象）≥3109人，提高水资源利用率和保证率，全面提升灌溉水平，降低运行成本，节约水资源，改善农业用水条件，提高水利工程综合效益。</t>
  </si>
  <si>
    <t>yc2024032</t>
  </si>
  <si>
    <t>叶城县2024年宗朗乡种植业基地配套建设项目</t>
  </si>
  <si>
    <t>宗朗乡1村、2村、3村、4村、5村</t>
  </si>
  <si>
    <t>项目资金：700万元
建设内容：新建0.2-0.8m³/s防渗渠10公里,并配套水闸、农桥等渠系建筑物，70万元/公里。
建设地点：宗朗乡1村、2村、3村、4村、5村</t>
  </si>
  <si>
    <t>经济效益：带动临时就业≥42人，人均月工资≥3000元，带动灌溉农田每亩增收≥200元。
社会效益：改善灌溉面积≥1900亩，新建渠道长度10公里，受益脱贫户（含监测帮扶对象）≥2409人，提高水资源利用率和保证率，全面提升灌溉水平，降低运行成本，节约水资源，改善农业用水条件，提高水利工程综合效益。</t>
  </si>
  <si>
    <t>yc2024033</t>
  </si>
  <si>
    <t>叶城县2024年恰其库木管理区种植业基地配套建设项目</t>
  </si>
  <si>
    <t>恰其库木管理区5村</t>
  </si>
  <si>
    <t>项目总投资：390万元
建设内容：新建0.2-0.8m³/s防渗渠4.8公里及其配套设施。
建设地点：恰其库木管理区5村</t>
  </si>
  <si>
    <t>经济效益：带动临时就业≥65人，人均月工资≥3000元，带动灌溉农田每亩增收≥200元。
社会效益：改善灌溉面积≥12000亩，新建渠道长度27公里，受益脱贫户（含监测帮扶对象）≥3110人，提高水资源利用率和保证率，全面提升灌溉水平，降低运行成本，节约水资源，改善农业用水条件，提高水利工程综合效益。</t>
  </si>
  <si>
    <t>yc2024034</t>
  </si>
  <si>
    <t>叶城县2024年洛克乡种植业基地配套建设项目</t>
  </si>
  <si>
    <t>洛克乡1村、2村、3村、4村、8村、10村、11村、12村</t>
  </si>
  <si>
    <t>项目总投资：968.5万元                                                                          
建设内容：新建0.2-0.8m³/s防渗渠14公里。其中：1村1.2公里，2村1.9公里，3村0.7公里，4村3.8公里，8村1.1公里，10村2.1公里，11村2公里，12村1.2公里。
建设地点：洛克乡1村、2村、3村、4村、8村、10村、11村、12村</t>
  </si>
  <si>
    <t>经济效益：带动临时就业≥50人，人均月工资≥3000元，带动灌溉农田每亩增收≥200元。
社会效益：改善灌溉面积≥6700亩，新建渠道长度14公里，受益脱贫户（含监测帮扶对象）≥9049人，提高水资源利用率和保证率，全面提升灌溉水平，降低运行成本，节约水资源，改善农业用水条件，提高水利工程综合效益。</t>
  </si>
  <si>
    <t>yc2024035</t>
  </si>
  <si>
    <t>叶城县2024年柯克亚乡种植业基地配套建设项目</t>
  </si>
  <si>
    <t>柯克亚乡4村、2村</t>
  </si>
  <si>
    <t>项目总投资：395万元
建设内容：新建0.2-0.8m³/s防渗渠5.2公里,其中：0.2m³/s的0.8公里、0.5m³/s的1.1公里、0.8m³/s的3.3公里。
建设地点：柯克亚乡4村、2村</t>
  </si>
  <si>
    <t>经济效益：带动临时就业≥30人，人均月工资≥3000元，带动灌溉农田每亩增收≥200元。
社会效益：改善灌溉面积≥1300亩，新建渠道长度5.2公里，受益脱贫户（含监测帮扶对象）≥376人，提高水资源利用率和保证率，全面提升灌溉水平，降低运行成本，节约水资源，改善农业用水条件，提高水利工程综合效益。</t>
  </si>
  <si>
    <t>yc2024036</t>
  </si>
  <si>
    <t>叶城县2024年棋盘乡种植业基地配套建设项目</t>
  </si>
  <si>
    <t>棋盘乡14村</t>
  </si>
  <si>
    <t>项目总投资：395万元
建设内容：棋盘乡14村新建0.2-0.8m³/s防渗渠5.8公里,68.1万元/公里。
建设地点：棋盘乡14村</t>
  </si>
  <si>
    <t>经济效益：带动临时就业≥40人，人均月工资≥3000元，带动灌溉农田每亩增收≥200元。
社会效益：改善灌溉面积≥5700亩，新建渠道长度12.74公里，受益脱贫户（含监测帮扶对象）≥518人，提高水资源利用率和保证率，全面提升灌溉水平，降低运行成本，节约水资源，改善农业用水条件，提高水利工程综合效益。</t>
  </si>
  <si>
    <t>yc2024037</t>
  </si>
  <si>
    <t>叶城县2024年林果高产示范园建设项目</t>
  </si>
  <si>
    <t>白杨镇12村、15村、江格勒斯乡11村、恰尔巴格镇、恰其库木管理区、河园镇、铁提乡、吐古其乡1村、8村、14村、乌吉热克乡、乌夏巴什镇、夏合甫乡1村、2村、5村、8村、10村、14村、18村、依提木孔镇8村、9村、12村、13村、14村、16村、17村、19村、20村、25村、柯克亚乡16村、夏合甫乡园艺社区</t>
  </si>
  <si>
    <t>项目总投资：1543.83万元
建设内容：1、示范园16974.1亩，每亩补助750元，进行修剪、嫁接、提质增效等。其中：白杨镇750亩、江格勒斯乡300亩、恰尔巴格镇686.1亩、恰其库木管理区300亩、河园镇600亩、铁提乡2521亩、吐古其乡1950亩、乌吉热克乡1247亩、乌夏巴什镇100亩、夏合甫乡3400亩、依提木孔镇3650亩、柯克亚乡100亩、洛克乡1000亩、夏合甫乡370亩。</t>
  </si>
  <si>
    <t>亩</t>
  </si>
  <si>
    <t>经济效益：实现亩均增收≥150元。
社会效益：推动叶城县区域内果品产业发展，壮大叶城县农业经济。群众满意度≥95%。带动受益脱贫人口（含监测帮扶对象）≥30000人。</t>
  </si>
  <si>
    <t>yc2024038</t>
  </si>
  <si>
    <t>叶城县2024年洛克乡2村示范村林果提质增效建设项目</t>
  </si>
  <si>
    <t>洛克乡2村</t>
  </si>
  <si>
    <t>项目总投资：75万元
建设内容：林果提质增效1000亩，每亩补助750元，进行修剪、嫁接、提质增效等。
建设地点：洛克乡2村</t>
  </si>
  <si>
    <t>yc2024039</t>
  </si>
  <si>
    <t>叶城县2024年农业节水项目</t>
  </si>
  <si>
    <t>铁提乡、乌吉热克乡、恰其库木管理区、河园镇、依提木孔镇、伯西热克镇、吐古其乡、白杨镇、恰尔巴格镇、江格勒斯乡、洛克乡、夏合甫乡、依力克其乡、巴仁乡、宗朗乡</t>
  </si>
  <si>
    <t>项目总投资：14593.32万元
建设内容：节水灌溉121611亩，并配套相关附属设施，每亩1200元。其中：铁提乡5230亩、乌吉热克乡8400亩、恰其库木管理区8070亩、河园镇19800亩、依提木孔镇16391亩、伯西热克镇2500亩、吐古其乡3680亩、白杨镇3343亩、恰尔巴格镇6020亩、江格勒斯乡15040亩、洛克乡3850亩、夏合甫乡9077亩、依力克其乡10910亩、巴仁乡2000亩、宗朗乡7300亩。</t>
  </si>
  <si>
    <t>经济效益：实现亩均增收200以上。
社会效益：改善灌溉面积121611亩，提高水资源利用率和保证率，全面提升灌溉水平，降低运行成本，节约水资源，改善农业用水条件，完善产业基础，提高产业发展效益。</t>
  </si>
  <si>
    <t>yc2024040</t>
  </si>
  <si>
    <t>叶城县2024年保鲜冷藏库建设项目</t>
  </si>
  <si>
    <t>农产品仓储保险冷链基础设施建设</t>
  </si>
  <si>
    <t>依力克其乡16村、恰尔巴格镇15村、夏合甫乡园艺社区</t>
  </si>
  <si>
    <t>项目总投资：600.7万元
建设内容：1、依力克其乡新建2座600m³冷藏保鲜库及附属配套，120万元/座。
2、在恰尔巴格镇15村新建600立方米保鲜库，配备烘干机一台。
3、夏合甫乡园艺社区15座保鲜库更换冷风机30台，配套电缆线、架子及配件更换。配备电动叉车2台，塑料周转筐1万个。对保鲜冷藏库库顶改造提升、下水管道修复等其他附属设施改造提升。</t>
  </si>
  <si>
    <t/>
  </si>
  <si>
    <t>经济效益：年收益≥22万元。
社会效益：推动叶城县区域内果品和蔬菜产业发展，保障市场供给和当地农产品市场果蔬交易，壮大叶城县农业经济。带动受益脱贫人口（含监测帮扶对象）≥90人。</t>
  </si>
  <si>
    <t>yc2024144</t>
  </si>
  <si>
    <t>叶城县2024年冷链仓储物流基地设备配套项目</t>
  </si>
  <si>
    <t>洛克乡1村</t>
  </si>
  <si>
    <t>项目总投资120万元
建设内容：为叶城县冷链仓储物流基地配套保鲜库货架2000个，每个600元。</t>
  </si>
  <si>
    <t>个</t>
  </si>
  <si>
    <t>供销社</t>
  </si>
  <si>
    <t>左建林</t>
  </si>
  <si>
    <t>经济效益：年收益达到4万元以上。
社会效益：推动叶城县农产品仓储冷链物流产业发展，提高保险、仓储及运输效率，促进农业产业发展，增加群众收入。</t>
  </si>
  <si>
    <t>叶党农领字〔2024〕10号</t>
  </si>
  <si>
    <t>yc2024041</t>
  </si>
  <si>
    <t>叶城县2024年蔬菜储存窖建设项目</t>
  </si>
  <si>
    <t>巴仁乡5、英阿瓦提村、江格勒斯乡1村、乌夏巴什镇14村、宗朗乡4村</t>
  </si>
  <si>
    <t>项目总投资：716万元
建设内容：1、宗朗乡4村新建150㎡蔬菜储存窖2座，资金106万元。
2、巴仁乡对5村现有的红薯窖进行改造，配备电力温控设施；英阿瓦提村建设1座红薯窖并配备附属设施，资金200万元。
3、江格勒斯乡1村新建200m³黄萝卜储存窖2座，30万元/座，资金60万元。
4、乌夏巴什镇新建720吨冷藏库，长度24米、宽15米、高10米，库温0-5°C，包含钢结构制作安装，库房地面基础，制冷设备，地面保温及配套附属设施，投资350万元。
固定资产归村集体所有，由村级制定资产受益分配方案，体现资产受益的精准和差异化帮扶，并进行公告公示，原则上20%资金用于村级公益事业，80%用于开发就业岗位，解决困难群众就业。</t>
  </si>
  <si>
    <t>经济效益：年收益≥25万元，为乡镇的蔬果存储提供条件，给当地种植户带来150万元收入。
社会效益：推动巴叶城区域内果品和蔬菜产业发展，保障市场供给和当地农产品市场果蔬交易，壮大叶城县农业经济。壮大畜牧产业发展提供重要保障措施。</t>
  </si>
  <si>
    <t>yc2024042</t>
  </si>
  <si>
    <t>叶城县2024年养殖小区建设及配套项目</t>
  </si>
  <si>
    <t>养殖业基地</t>
  </si>
  <si>
    <t>铁提乡9村，夏合甫乡5村、16村</t>
  </si>
  <si>
    <t>项目总投资：2880万元
建设内容：1、铁提乡9村新建1000头奶牛养殖场一座（配套附属设施设备），占地70亩，资金2600万元，建设棚圈5000棚圈，配套青储窖4000平方米、饲草料库500平方米、附属用房300平方米，配套无害化处理、粪污处理设施设备及其他附属设施。
2、夏合甫乡16村养牛场（养殖规模100头），配套青贮窖1000m³，及配套附属设施设备，资金80万元。
3、夏合甫乡5村建设羊养殖棚圈1座，建筑面积1000㎡；养殖规模为200只；新建500立方青贮窖1座；配套饲草料库、堆粪场、药浴池、防疫诊疗消毒等基础设施、饲草料加工机械等设备。资金200万元。</t>
  </si>
  <si>
    <t>平方米</t>
  </si>
  <si>
    <t>畜牧园区管委会</t>
  </si>
  <si>
    <t>周学鹏</t>
  </si>
  <si>
    <t>经济效益：年收益≥80万。
社会效益：推动叶城县养殖产业发展，保障市场供给和当地畜牧。完善产业基础，提高产业发展效益。</t>
  </si>
  <si>
    <t>yc2024043</t>
  </si>
  <si>
    <t>叶城县2024年林果提质增效项目</t>
  </si>
  <si>
    <t>白杨镇12村、15村、江格勒斯乡11村、恰尔巴格镇9村、11村、13村、恰其库木管理区2村、河园镇10村、13村、15村、铁提乡2村、3村、4村、7村、8村、10村、11村、吐古其乡1村、8村、14村、乌吉热克乡1村、5村、7村、13村、14村、15村、17村、乌夏巴什镇9村、夏合甫乡1村、2村、5村、8村、10村、14村、18村、依提木孔镇8村、9村、12村、13村、14村、16村、17村、19村、20村、25村、柯克亚乡16村、夏合甫乡园艺社区</t>
  </si>
  <si>
    <t>项目总投资：1497.525万元
建设内容：叶城县核桃、杏子、石榴等林果产业提质增效19967亩，每亩补助750元，进行修剪、嫁接、提质增效等。
其中河园镇2350亩，铁提乡1000亩，依提木孔镇1000亩，夏合甫乡1500亩，洛克乡1000亩，乌吉热克乡1000亩，江格勒斯乡1000亩，巴仁乡1500亩，依力克其乡1020亩，乌夏巴什镇2905亩，伯西热克镇1000亩，吐古其乡1000亩，白杨镇1000亩，恰其库木管理区1692亩，恰尔巴格镇1000亩。</t>
  </si>
  <si>
    <t>yc2024044</t>
  </si>
  <si>
    <t>叶城县2024年核桃精深加工厂建设项目（二期）</t>
  </si>
  <si>
    <t>产业园（区）</t>
  </si>
  <si>
    <t>恰尔巴格镇8村</t>
  </si>
  <si>
    <t>项目总投资1600万元。
建设内容：核桃精深加工生产线2条，投资1220万元，计划采购壳果生产线（核桃、开心果、巴旦木50T/D），配套洗果机、开口设备、杀青预烘设备、入味设备、成品烘烤设备等54台；计划采购果仁生产线（盐焗果仁50T/D、浅粉裹粉果仁26T/D），配套前裹粉系统、后裹粉系统、盐焗入味果仁烘烤系统等设备30台。增加核桃精深加工厂厂区附属，投资380万元，实施道路及硬化1.7万平方米，配套供、排水管网、电力设施等。
资产归村集体所有，由村级制定资产受益分配方案，体现资产受益的精准和差异化帮扶，并进行公告公示，原则上20%资金用于村级公益事业，80%用于开发就业岗位，解决困难群众就业。
项目建成后，由由产权所有人委托新疆寰态农业展有限公司运营，主要用于核桃休闲食品加工产业，年收益率不低于同期银行贷款利率，所形成的固定资产纳入衔接项目资产管理，权属量化至村集体所有。</t>
  </si>
  <si>
    <t>台</t>
  </si>
  <si>
    <t>工业园区管委会</t>
  </si>
  <si>
    <t>赵刚</t>
  </si>
  <si>
    <t>经济效益：增加村集体年收入达50万元。
社会效益：带动群众就业30人以上，通过加工提高核桃附加值，推进核桃产业链延伸，保障市场需求，稳定核桃市场价格。</t>
  </si>
  <si>
    <t>yc2024045</t>
  </si>
  <si>
    <t>叶城县2024年鲜果及苗圃基地建设项目</t>
  </si>
  <si>
    <t>依力克其乡9村、10村、12村、13村、16村，依提木孔镇，夏合甫乡园艺社区</t>
  </si>
  <si>
    <t>项目总投资：2594.5万元
项目建设内容：1、依力克其乡土地平整，换填土、节水灌溉、田间道路及附属配套设施2210亩，每亩补助3500元，其中9村460亩、10村720亩、12村330亩、13村200亩、16村500亩，资金773.5万元。
2、依提木孔镇鲜果基地2000亩，包括果树定植、土地平整、土壤改良、道路改造、渠系配套附属设施等，资金1800万元。
3、夏合甫乡园艺社区新建40亩苗圃基地，并配备滴灌，苗圃种植前进行土地平整，资金21万元。</t>
  </si>
  <si>
    <t>经济效益：实现亩均增收≥200元。
社会效益：发展鲜果苗圃基地建设4250亩，通过本项目的实施，增强农村果树产品质量，进一步改善土壤环境，培育新型农作物。提供种植户产量，价值提高30%-50%（10-15元/kg）。群众满意度≥95%。带动受益脱贫人口（含监测帮扶对象）≥300人。</t>
  </si>
  <si>
    <t>yc2024046</t>
  </si>
  <si>
    <t>叶城县2024年林果定植项目</t>
  </si>
  <si>
    <t>夏合甫乡园艺社区、洛克乡5村</t>
  </si>
  <si>
    <t>项目总投资：555万元
建设内容：1、夏合甫乡园艺社区建设500亩的鲜果定植，平整土地500亩，定植苹果15000株，配套地下管道及水渠等附属设施，资金250万元。
2、洛克乡5村石榴定植500亩，2500元/亩，资金125万元。
3、伯西热克镇石榴定植900亩,2000元/亩。</t>
  </si>
  <si>
    <t>经济效益：实现亩均纯收入达到≥5000元。
社会效益：林果定植1000亩，提高林果品质。群众满意度≥95%。带动受益脱贫人口（含监测帮扶对象）≥30人。推动叶城县区域内果品产业发展，保障市场供给和当地果蔬交易，壮大叶城县农业经济。</t>
  </si>
  <si>
    <t>yc2024047</t>
  </si>
  <si>
    <t>叶城县2024年特色种植项目</t>
  </si>
  <si>
    <t>棋盘乡、河园镇、夏合甫乡4村、7村、13村</t>
  </si>
  <si>
    <t>项目总投资：300万元
建设内容：1、棋盘乡采购黑木耳菌包蘑菇菌包种子蘑菇包，种球周长1-2cm，每公斤20元，采购1万公斤，资金20万元。
2、河园镇板栗南瓜种植2000亩，需南瓜种子500公斤，600元/公斤，资金30万元。
3、夏合甫乡4村、7村、13村发展红薯种植3130亩，每亩补贴800元，购置良种、专用肥等，资金250万元。</t>
  </si>
  <si>
    <t>社会效益：特色种植5130亩，单亩实现年收入≥10000元，群众满意度≥95%。带动受益脱贫人口（含监测帮扶对象）≥2000人。
社会效益：推动叶城县区域内果品产业发展，保障市场供给和当地果蔬交易，壮大叶城县农业经济。</t>
  </si>
  <si>
    <t>yc2024048</t>
  </si>
  <si>
    <t>叶城县2024年农业机械设备采购项目</t>
  </si>
  <si>
    <t>农业社会化服务</t>
  </si>
  <si>
    <t>依力克其乡、洛克乡6村</t>
  </si>
  <si>
    <t>项目总投资：435万元
建设内容：依力克其乡采购小麦滴灌播种机10台，1万元/台；胡萝卜滴灌播种机5台，5万元/台；洋葱移栽机5台，3万元/台；洋葱采收机5台，5万元/台；太阳能远程病虫害监测机30台，2万元/台，资金135万元。
2、洛克乡6村采购无人打药机9台、玉米收割机1台、免耕播种机5台、林果修剪升降机2台，资金300万元。</t>
  </si>
  <si>
    <t>农业农村机械化发展服务中心</t>
  </si>
  <si>
    <t>李庆虎</t>
  </si>
  <si>
    <t>采购设备72台，项目验收合格率100%
社会效益：通过设备采购，满足现有乡镇需求，扩大生产，促进当地经济发展。完善产业基础，提高产业发展效益。</t>
  </si>
  <si>
    <t>yc2024049</t>
  </si>
  <si>
    <t>叶城县2024年巴仁乡红薯种薯保存库建设项目</t>
  </si>
  <si>
    <t>产业科技服务</t>
  </si>
  <si>
    <t>巴仁乡7村</t>
  </si>
  <si>
    <t>项目总投资：650万元
建设内容：建设红薯种薯保存库2000平方米，配套电力等附属设施。
建设地点：巴仁乡7村</t>
  </si>
  <si>
    <r>
      <rPr>
        <sz val="16"/>
        <rFont val="宋体"/>
        <charset val="134"/>
      </rPr>
      <t>经济效益：带动10人以上就业，工资收入1620元以上，并带动村集体经济收入</t>
    </r>
    <r>
      <rPr>
        <sz val="16"/>
        <rFont val="SimSun"/>
        <charset val="134"/>
      </rPr>
      <t>≧</t>
    </r>
    <r>
      <rPr>
        <sz val="16"/>
        <rFont val="宋体"/>
        <charset val="134"/>
      </rPr>
      <t>10万元。
社会效益：通过加工红薯粉条，提高红薯附加值、补齐红薯加工链及销售链，保障市场红薯供需平衡。</t>
    </r>
  </si>
  <si>
    <t>yc2024050</t>
  </si>
  <si>
    <t>叶城县2024年休闲农业与乡村旅游项目</t>
  </si>
  <si>
    <t>休闲农业与乡村旅游</t>
  </si>
  <si>
    <t>夏合甫乡8村、恰其库木管理区1村、铁提乡1村</t>
  </si>
  <si>
    <t>项目总投资：1218万元。
建设内容：1、夏合甫乡8村对100亩水稻田进行碎片化整理，引进新品种水稻种植，虾苗投放15吨及农业产业相关附属设施。项目总投资263万元。
2、恰其库木管理区1村新建沙疗农家乐1处，配套水、电、路，完善配套场地基础设施，采购配套设施100套沙疗床。项目投资490万元。固定资产归村集体所有，由村级制定资产受益分配方案，体现资产受益的精准和差异化帮扶，并进行公告公示，原则上20%资金用于村级公益事业，80%用于开发就业岗位，解决困难群众就业。
3、铁提乡1村采购樱桃树100亩，50株/亩；采购红枸杞25亩、黑枸杞25亩，300株/亩；采购草莓5亩，5000株/亩，资金31.5万元；新建沉砂池一座、蓄水池一座，配套引水渠和水闸等附属建筑物，新建约1500亩滴灌系统并配套滴灌附属设施、泵房、阀井、变压器等电力设施，资金465万元</t>
  </si>
  <si>
    <t>文旅局</t>
  </si>
  <si>
    <t>章中和</t>
  </si>
  <si>
    <t>经济效益：增加村集体年收益≥18万元。
社会效益：配套完善乡村旅游基础设施，通过特色农家乐，提升发展乡村旅游，带动当地群众就业增收，群众满意度达到95%以上。</t>
  </si>
  <si>
    <t>yc2024052</t>
  </si>
  <si>
    <t>叶城县2024年十小店铺建设项目</t>
  </si>
  <si>
    <t>西合休乡9村、3村、巴仁乡8村</t>
  </si>
  <si>
    <t>项目总投资：1090万元
建设内容：1、西合休乡9村麻扎243处抵边新村旁边建设十小店铺800平米，配备水、电、暖、消防等配套设施，资金390万元。
2、西合休乡博隆3村旅游民宿建设1200平方米，配备水、电、暖、消防等配套设施，资金600万元。
3、巴仁乡8村建设400平方米十小店铺及附属设施，投资100万元。
固定资产归村集体所有，由村级制定资产受益分配方案，体现资产受益的精准和差异化帮扶，并进行公告公示，原则上20%资金用于村级公益事业，80%用于开发就业岗位，解决困难群众就业。</t>
  </si>
  <si>
    <t>住建局</t>
  </si>
  <si>
    <t>王华明</t>
  </si>
  <si>
    <t>经济效益：实现总收益≥35万元，带动就业人数≥20人。
社会效益：建设十小店铺800平米及附属设施，建设旅游民宿1200平米，发展旅游产业。配套完善乡村旅游基础设施，提升发展乡村旅游，带动当地群众就业增收，群众满意度达到95%以上。</t>
  </si>
  <si>
    <t>yc2024053</t>
  </si>
  <si>
    <t>叶城县2024年西合休乡2村示范村建设项目</t>
  </si>
  <si>
    <t>西合休乡2村</t>
  </si>
  <si>
    <t>项目总投资：600万元
建设内容：西合休乡西合休村建设店铺800平方米，配备水、电、暖、消防等配套设施。
固定资产归村集体所有，由村级制定资产受益分配方案，体现资产受益的精准和差异化帮扶，并进行公告公示，原则上20%资金用于村级公益事业，80%用于开发就业岗位，解决困难群众就业。</t>
  </si>
  <si>
    <t>经济效益：带动增加收入≥30万元，预计实现8人脱贫人口、监测对象稳定就业；
社会效益：有效提高企业稳岗扩就业，持续保障当地企业稳岗增收，争取使受奖补人员满意度达到95%以上。</t>
  </si>
  <si>
    <t>yc2024054</t>
  </si>
  <si>
    <t>叶城县2024年产业园建设项目</t>
  </si>
  <si>
    <t>金果镇、伯西热克镇</t>
  </si>
  <si>
    <t>项目总投资：3000万元
建设内容：（1）金果镇建设副食品加工产业园15000平方米，配套相关附属设施，资金3000万元。（2）对伯西热克镇就业产业园配套污水处理，修建化粪池300立方米及设施设备；新增1000kv变压器1台及线路改造等附属设施，投资250万元。</t>
  </si>
  <si>
    <t>经济效益：带动企业增加收入≥100万元，预计实现150人脱贫人口、监测对象稳定就业；
社会效益：大力发展农业产业示范园，农产产业强链、延链、补链，强化农业产业链持续向好发展。不断增强农业产业基础，带动农业产业发展，增加一二产业融合发展，促进群众增收致富</t>
  </si>
  <si>
    <t>yc2024055</t>
  </si>
  <si>
    <t>叶城县2024年核桃油高值化精深加工建设项目</t>
  </si>
  <si>
    <t>项目总投资：900万元
建设内容：建设1200立方米筒仓一个，200立方米油罐2个，40立方米成品油罐6个，核桃油高值化生产线4条，包括10000吨/年核桃油预处理，冷压榨生产线；3000吨/年核桃油无水脱胶、脱色、脱臭、脱蜡精炼生产线；3000吨/年核桃油薄膜蒸发+分子蒸馏脱塑、脱酸生产线；3000吨/年小包装核桃油灌装生产线。
资产归村集体所有，由村级制定资产受益分配方案，体现资产受益的精准和差异化帮扶，并进行公告公示，原则上20%资金用于村级公益事业，80%用于开发就业岗位，解决困难群众就业。
项目建成后，由由产权所有人委托叶城深蓝科技有限公司运营，主要用于发展核桃油加工，年收益率不低于同期银行贷款利率，所形成的固定资产纳入衔接项目资产管理，权属量化至村集体所有。</t>
  </si>
  <si>
    <t>经济效益：预计实现60人脱贫人口、监测对象稳定就业，人均工资≥2000元；年收入≥30万元。
社会效益：大力发展农业产业示范园，农产产业强链、延链、补链，强化农业产业链持续向好发展。不断增强农业产业基础，带动农业产业发展，增加一二产业融合发展，促进群众增收致富</t>
  </si>
  <si>
    <t>yc2024056</t>
  </si>
  <si>
    <t>叶城县2024年智慧农业项目</t>
  </si>
  <si>
    <t>伯西热克镇、阿克塔什镇白玉7村</t>
  </si>
  <si>
    <t>项目总投资：1250万元
建设内容：在伯西热克镇高标准农田项目实施数字化、智慧化管理，打造一个集检测实验区、精准配肥区、智能水肥一体化(智能施肥系统、智慧电动球阀)智慧农业数字综合区(田间长势监测系统、土壤墒情监测仪、建立智慧农业大数据服务平台)，包括环境感知、灾害预警、作物保护、增收增产等自动控制设备及大田气象信息、作物长势、虫情检测、远程控制、精准节水施肥等系统；阿克塔什镇在现代农业产业园周边5000亩土地上，建设水肥一体化智能管理蔬菜种植基地，将地里原有的阀门改装成智能球阀，对灌溉系统进行升级改造，资金1250万元。</t>
  </si>
  <si>
    <t>处</t>
  </si>
  <si>
    <t>经济效益：带动企业增加收入≥80万元，预计实现600人脱贫人口、监测对象稳定就业；
社会效益：大力发展农业产业示范园，农产产业强链、延链、补链，强化农业产业链持续向好发展。不断增强农业产业基础，带动农业产业发展，增加一二产业融合发展，促进群众增收致富</t>
  </si>
  <si>
    <t>yc2024057</t>
  </si>
  <si>
    <t>叶城县2024年蔬菜加工厂建设项目</t>
  </si>
  <si>
    <t>阿克塔什镇白玉7村</t>
  </si>
  <si>
    <t>项目总投资：3000万元
建设内容：在阿克塔什镇白玉7村村委会以南修建占地50亩地，新建蔬菜加工厂3栋15000㎡（产业园二期工程），资金3000万元。</t>
  </si>
  <si>
    <t>经济效益：带动企业增加收入≥100万元，预计实现600人脱贫人口、监测对象稳定就业；
社会效益：大力发展农业产业示范园，农产产业强链、延链、补链，强化农业产业链持续向好发展。不断增强农业产业基础，带动农业产业发展，增加一二产业融合发展，促进群众增收致富</t>
  </si>
  <si>
    <t>yc2024058</t>
  </si>
  <si>
    <t>叶城县2024年产业附属配套建设</t>
  </si>
  <si>
    <t>洛克乡1村、7村、11村，吐古其乡16村、宗朗乡、金果镇1村、6村、8村、9村、10村</t>
  </si>
  <si>
    <t>项目总投资：4037万元                                     
建设内容：（1）洛克乡新建蓄水池4000m³3座及附属配套，790万元/座，其中1村1座、7村1座、11村1座。在戈壁产业园（蔬菜基地）新建10kV双回路线路6.291km，及其他附属设施，投资265万元。
（2）吐古其乡16村新建核桃晾晒厂1座，配套水电、消防等附属设施设备，资金300万元。
（3）宗朗乡3村新建沉砂池1座，占地46.6亩，预计总池容6.5万m³，投资395万元。新建调节蓄水池一座（容积约4.5万方），占地约30亩，并配套相关基础附属设施，投资329万元。
（4）金果镇新建蓄水池3座及附属配套，其中：巴什亚巴格1村新建2座蓄水池及管道铺设，每座300m³，每座投资59万元，投资118万元；杨提赛10村新建蓄水池600m³1座，投资140万元；配套变压器3台，投资120万元，其中：6村400KW变压器1台，投资35万元；8村干式变压器1台315kv，投资35万元；9村1台变压器1台600kv，投资50万元。
新增（5）伯西热克镇农副产品加工建设项目，总投资380万元。
建设内容：对原有车间进行无菌车间改造及相关附属设施，采购石榴汁生产线一套，包含捡果台、提升机、清洗机、毛棍清洗机、过水提升机、风干设备、石榴剥皮去籽机振动筛一组、石榴榨汁机、过滤机、调配罐、冷水罐、储存罐等设备。</t>
  </si>
  <si>
    <t>社会效益：通过设备采购，配套产业设施，保障正常运转。满足现有企业需求，扩大生产，促进当地经济发展。完善产业基础，提高产业发展效益。</t>
  </si>
  <si>
    <t>yc2024059</t>
  </si>
  <si>
    <t>叶城县2024年夏合甫乡4村农贸市场建设项目</t>
  </si>
  <si>
    <t>市场建设和农村物流</t>
  </si>
  <si>
    <t>夏合甫乡4村</t>
  </si>
  <si>
    <t>项目总投资：1530万元。
建设内容：农贸市场新建摊位15000㎡210万元；彩钢棚1万㎡800万元；新建交易棚4352㎡，商铺2900㎡，配套公共厕所、消防水池及泵房、垃圾站、成品化粪池及其他配套附属设施；建水冲式公共厕所80平米计20万元。
资产归村集体所有，由村级制定资产受益分配方案，体现资产受益的精准和差异化帮扶，并进行公告公示，原则上20%资金用于村级公益事业，80%用于开发就业岗位，解决困难群众就业。
建设地点：夏合甫乡4村</t>
  </si>
  <si>
    <t>经济效益：增加就业岗位30个，增加村集体收入30余万元。
社会效益：改扩建农贸市场15000平方米，增强农村商品流通速度，增加就业岗位，带动群众增收致富，保证社会和谐稳定发展。</t>
  </si>
  <si>
    <t>yc2024060</t>
  </si>
  <si>
    <t>叶城县2024年小额贷款贴息</t>
  </si>
  <si>
    <t>小额贷款贴息</t>
  </si>
  <si>
    <t>叶城县</t>
  </si>
  <si>
    <t>小额贷款贴息投资1000万元。</t>
  </si>
  <si>
    <t>万元</t>
  </si>
  <si>
    <t xml:space="preserve">小额贷款贴息1000万元，降低贷款户贷款成本，鼓励贷款发展产业，提高收入"脱贫户贷款申请满足率≥90%，带动银行向脱贫户（含监测帮扶对象），小额信贷贴息利率3.55%-4.35%。
社会效益：通过小额信贷补贴利息，解决脱贫人口或监测户资金短缺的问题，减轻脱贫人口还贷压力，带动脱贫户、边缘户发展生产积极性。"
</t>
  </si>
  <si>
    <t>yc2024061</t>
  </si>
  <si>
    <t>叶城县金果镇9村示范村乡村建设项目</t>
  </si>
  <si>
    <t>金果镇9村</t>
  </si>
  <si>
    <t>项目总投资：450万元
建设内容：新建1m³/s防渗渠6公里,每公里75万元。
建设地点：金果镇9村</t>
  </si>
  <si>
    <t>经济效益：带动临时就业≥30人，人均月工资≥3000元，带动灌溉农田每亩增收≥200元。
社会效益：新建1m³/s防渗渠6公里，提高水资源利用率和保证率，全面提升灌溉水平，降低运行成本，提高水利工程综合效益。</t>
  </si>
  <si>
    <t>yc2024122</t>
  </si>
  <si>
    <t>叶城县2024年乌吉热克乡土地碎片化整理项目</t>
  </si>
  <si>
    <t>乌吉热克乡阿亚格硝尔艾日克（5）村、巴格艾日克（6）村、巴什阿瓦提（7）村、阿亚格阿瓦提（8）村</t>
  </si>
  <si>
    <t>实施土地碎片化整理6467.89亩。</t>
  </si>
  <si>
    <t>经济效益：带动临时就业≥30人，人均月工资≥2500元，带动农田每亩增收≥200元。
社会效益：整理土地6467.89亩，增加土地使用效益，提高农业生产效率，优化土地资源利用。</t>
  </si>
  <si>
    <t>yc2024123</t>
  </si>
  <si>
    <t>叶城县2024年恰其库木管理区土地碎片化整理项目</t>
  </si>
  <si>
    <t>恰其库木管理区英协海尔（3）村</t>
  </si>
  <si>
    <t>实施土地碎片化整理3047.45亩。</t>
  </si>
  <si>
    <t>经济效益：带动临时就业≥30人，人均月工资≥2500元，带动农田每亩增收≥200元。
社会效益：整理土地3047.45亩，增加土地使用效益，提高农业生产效率，优化土地资源利用。</t>
  </si>
  <si>
    <t>yc2024124</t>
  </si>
  <si>
    <t>叶城县2024年吐古其乡土地碎片化整理项目</t>
  </si>
  <si>
    <t>吐古其乡阿亚格苏盖特艾日克（7）村、拜什盖买（16）村、阔纳托喀依艾格勒（4）村</t>
  </si>
  <si>
    <t>项目总投资：890万元
建设内容：实施土地碎片化整理7385.75亩。
建设地点：吐古其乡阿亚格苏盖特艾日克（7）村、拜什盖买（16）村、阔纳托喀依艾格勒（4）村</t>
  </si>
  <si>
    <t>经济效益：带动临时就业≥30人，人均月工资≥2500元，带动农田每亩增收≥200元。
社会效益：整理土地7385.75亩，增加土地使用效益，提高农业生产效率，优化土地资源利用。</t>
  </si>
  <si>
    <t>yc2024125</t>
  </si>
  <si>
    <t>叶城县2024年江格勒斯乡土地碎片化整理项目</t>
  </si>
  <si>
    <t>江格勒斯乡兰干（9）村、柯克吉格迪（15）村</t>
  </si>
  <si>
    <t>项目总投资：170万元
建设内容：实施土地碎片化整理2911.52亩。
建设地点：格勒斯乡兰干（9）村、柯克吉格迪（15）村</t>
  </si>
  <si>
    <t>经济效益：带动临时就业≥30人，人均月工资≥2500元，带动农田每亩增收≥200元。
社会效益：整理土地2911.52亩，增加土地使用效益，提高农业生产效率，优化土地资源利用。</t>
  </si>
  <si>
    <t>yc2024126</t>
  </si>
  <si>
    <t>叶城县洛克乡2024年土地碎片化整理项目</t>
  </si>
  <si>
    <t>洛克乡江格勒吐格曼（1）村、洛克（4）村、康开其克（8）村、英艾日克（9）村</t>
  </si>
  <si>
    <t>项目总投资：1138万元
建设内容：实施土地碎片化整理7586.65亩。
建设地点：洛克乡江格勒吐格曼（1）村、洛克（4）村、康开其克（8）村、英艾日克（9）村</t>
  </si>
  <si>
    <t>经济效益：带动临时就业≥30人，人均月工资≥2500元，带动农田每亩增收≥200元。
社会效益：整理土地7586.65亩，增加土地使用效益，提高农业生产效率，优化土地资源利用。</t>
  </si>
  <si>
    <t>yc2024130</t>
  </si>
  <si>
    <t>叶城县2024年伯西热克镇土地碎片化整理项目</t>
  </si>
  <si>
    <t>伯西热克镇2村、6村、12村</t>
  </si>
  <si>
    <t>实施土地碎片化整理4500.75亩。</t>
  </si>
  <si>
    <t>经济效益：带动临时就业≥30人，人均月工资≥2500元，带动农田每亩增收≥200元。
社会效益：整理土地4500.75亩，增加土地使用效益，提高农业生产效率，优化土地资源利用。</t>
  </si>
  <si>
    <t>yc2024131</t>
  </si>
  <si>
    <t>叶城县2024年洛克乡土地碎片化整理（第二批）项目</t>
  </si>
  <si>
    <t>洛克乡7村、8村、9村</t>
  </si>
  <si>
    <t>项目投资557万元
建设内容：实施土地碎片化整理3716亩。</t>
  </si>
  <si>
    <t>经济效益：带动临时就业≥30人，人均月工资≥2500元，带动农田每亩增收≥200元。
社会效益：整理土地5457.1亩，增加土地使用效益，提高农业生产效率，优化土地资源利用。</t>
  </si>
  <si>
    <t>yc2024132</t>
  </si>
  <si>
    <t>叶城县2024年江格勒斯乡阿瓦提(13)村土地碎片化整理项目</t>
  </si>
  <si>
    <t>江格勒斯乡阿瓦提(13)村</t>
  </si>
  <si>
    <t>项目投资470.57万元
建设内容：实施土地碎片化整理3294.181亩。</t>
  </si>
  <si>
    <t>经济效益：带动临时就业≥30人，人均月工资≥2500元，带动农田每亩增收≥200元。
社会效益：整理土地16083.41亩，增加土地使用效益，提高农业生产效率，优化土地资源利用。</t>
  </si>
  <si>
    <t>yc2024133</t>
  </si>
  <si>
    <t>叶城县2024年夏合甫乡土地碎片化整理项目</t>
  </si>
  <si>
    <t>夏合甫乡11村</t>
  </si>
  <si>
    <t>项目投资145万元
建设内容：实施土地碎片化整理1292.47亩。</t>
  </si>
  <si>
    <t>经济效益：带动临时就业≥30人，人均月工资≥2500元，带动农田每亩增收≥200元。
社会效益：整理土地2800亩，增加土地使用效益，提高农业生产效率，优化土地资源利用。</t>
  </si>
  <si>
    <t>yc2024134</t>
  </si>
  <si>
    <t>叶城县2024年阿克塔什镇土地碎片化整理项目</t>
  </si>
  <si>
    <t>阿克塔什镇农场</t>
  </si>
  <si>
    <t>项目投资480万元
建设内容：实施土地碎片化整理4257.34亩。</t>
  </si>
  <si>
    <t>经济效益：带动临时就业≥30人，人均月工资≥2500元，带动农田每亩增收≥200元。
社会效益：整理土地4257.34亩，增加土地使用效益，提高农业生产效率，优化土地资源利用。</t>
  </si>
  <si>
    <t>yc2024135</t>
  </si>
  <si>
    <t>叶城县2024年白杨镇土地碎片化整理项目</t>
  </si>
  <si>
    <t>白杨镇10村</t>
  </si>
  <si>
    <t>项目投资265.59万元。
建设内容：实施土地碎片化整理1774.83亩。</t>
  </si>
  <si>
    <t>经济效益：带动临时就业≥30人，人均月工资≥2500元，带动农田每亩增收≥200元。
社会效益：整理土地1800亩，增加土地使用效益，提高农业生产效率，优化土地资源利用。</t>
  </si>
  <si>
    <t>yc2024136</t>
  </si>
  <si>
    <t>叶城县2024年棋盘乡土地碎片化整理项目</t>
  </si>
  <si>
    <t>棋盘乡9村</t>
  </si>
  <si>
    <t>实施土地碎片化整理2000亩。</t>
  </si>
  <si>
    <t>经济效益：带动临时就业≥30人，人均月工资≥2500元，带动农田每亩增收≥200元。
社会效益：整理土地2000亩，增加土地使用效益，提高农业生产效率，优化土地资源利用。</t>
  </si>
  <si>
    <t>yc2024137</t>
  </si>
  <si>
    <t>叶城县2024年林果业提质增效项目</t>
  </si>
  <si>
    <t>阿克塔什镇、巴仁乡、白杨镇、伯西热克镇、江格勒斯乡、金果镇、柯克亚乡、洛克乡、棋盘乡、恰尔巴格镇、恰其库木管理区、河园镇、铁提乡、吐古其乡、乌吉热克乡、乌夏巴什镇、夏合甫乡、依力克其乡、依提木孔镇</t>
  </si>
  <si>
    <t>项目总投资2503.9191万元。
建设内容：实施核桃提质增效166927.94亩，每亩补助150元，用于购买油渣或化肥等，其中：洛克乡14525.1亩、伯西热克镇12227.4亩、铁提乡7951.56亩、金果镇1988亩、吐古其乡5871.74亩、白杨镇10056.53亩、江格勒斯乡6056亩、巴仁乡4258.2亩、乌吉热克乡19373.31亩、恰尔巴格镇16829.71亩、依提木孔镇13526.48亩、依力克其乡9385.4亩、河园镇14895.16亩、夏合甫乡12463.34亩、乌夏巴什镇4180.47亩、柯克亚乡398.3亩、棋盘乡2322.4亩、阿克塔什镇5100.88亩、恰其库木管理区5517.96亩。
新增项目总投资548.08568万元
建设内容：实施核桃提质增效石硫合剂涂白剂18117户137021.42亩，帮扶对象购买石硫合剂进行补助，40元/亩。其中：白杨镇1041户10574.87亩、伯西热克镇2174户9111亩、河园镇1809户14683.37亩、江格勒斯乡703户6197.5亩、金果镇510户2069.8亩、柯克亚乡106户367.2亩、洛克乡1963户12572.5亩、棋盘乡354户3386亩、恰尔巴格镇1620户15933.63亩、铁提乡982户6605.86亩、吐古其乡805户3488.65亩、乌吉热克乡1535户14137.8亩、夏合甫乡1278户11962.25亩、依力克其乡972户7695.49亩、依提木孔镇1340户10211.8亩、宗朗乡925户8023.7亩。
项目投资200.1444万元
建设内容：林果业疏密改造补助5003.61亩，每亩400元，其中：铁提乡923.5亩、乌吉热克乡1329.2亩、依提木孔镇520.3亩、河园镇258.11亩、恰尔巴格镇251.1亩、夏合甫乡197.7亩、伯西热克镇768.2亩、洛克乡755.5亩。</t>
  </si>
  <si>
    <t>核桃产业化发展中心</t>
  </si>
  <si>
    <t>晁岱荣</t>
  </si>
  <si>
    <t>经济效益：实现亩均增收≥150元。
社会效益：推动叶城县区域内果品产业发展，壮大叶城县农业经济。群众满意度≥95%。带动受益脱贫人口（含监测帮扶对象）≥97000人。</t>
  </si>
  <si>
    <t>yc2024138</t>
  </si>
  <si>
    <t>叶城县2024年自繁良种母牛补助项目</t>
  </si>
  <si>
    <t>吐古其乡、铁提乡、乌吉热克乡、江格勒斯乡、依提木孔镇、白杨镇、乌夏巴什镇、河园镇、恰尔巴格镇、夏合甫乡、金果镇、柯克亚乡、依力克其乡、伯西热克镇、洛克乡</t>
  </si>
  <si>
    <t>项目投资1267.2万元
建设内容：为叶城县自繁良种母牛的4224户4224头牛进行补助，每头3000元。其中：吐古其乡343户343头、铁提乡181户181头、乌吉热克乡140户140头、江格勒斯乡92户92头、依提木孔镇367户367头、白杨镇97户97头、乌夏巴什镇425户425头、河园镇413户413头、恰尔巴格镇129户129头、夏合甫乡411户411头、金果镇2户2头、阿克塔什镇275户275头、柯克亚乡135户135头、依力克其乡231户231头、伯西热克镇707户707头、洛克乡276户276头。
第二批项目投资275.4万元
建设内容：自繁良种母牛补助918头，每户补助1头，每头3000元。其中棋盘乡143户143头、金果镇30户30头、西合休乡745户745头。
第三批项目总投资293.7万元
建设内容：自繁良种母牛补助979户979头，每户补助1头，每头补助3000元。其中阿克塔什镇27户27头、江格勒斯乡22户22头、铁提乡50户50头、夏合甫乡31户31头、巴仁乡124户124头、中城区181户181头、恰尔巴格镇87户87头、白杨镇62户62头、东城区48户48头、恰其库木管理区169户169头、伯西热克镇90户90头、乌吉热克乡58户58头、依力克其乡30户30头。</t>
  </si>
  <si>
    <t>头</t>
  </si>
  <si>
    <t>经济效益：实现户均增收≥5000元。
社会效益：推动叶城县畜牧产业发展，壮大叶城县农业经济。群众满意度≥95%。带动受益脱贫人口（含监测帮扶对象）5142户。</t>
  </si>
  <si>
    <t>yc2024139</t>
  </si>
  <si>
    <t>叶城县2024年引进良种母牛补助项目</t>
  </si>
  <si>
    <t>吐古其乡、铁提乡、乌吉热克乡、棋盘乡、江格勒斯乡、依提木孔镇、白杨镇、河园镇、恰尔巴格镇、夏合甫乡、宗朗乡、金果镇、阿克塔什镇、柯克亚乡、依力克其乡、伯西热克镇、恰其库木管理区</t>
  </si>
  <si>
    <t>项目投资1952万元
建设内容：为叶城县引进良种母牛的2493户4880头牛进行补助，每头4000元。其中：吐古其乡82户164头，铁提乡312户624头，乌吉热克乡179户358头，棋盘乡62户124头，江格勒斯乡157户314头，依提木孔镇315户630头，白杨镇63户126头，河园镇212户424头，恰尔巴格镇147户294头，夏合甫乡152户304头，宗朗乡6户12头，金果镇16户26头，阿克塔什镇140户140头，柯克亚乡7户14头，依力克其乡85户170头，伯西热克镇493户986头，恰其库木管理区126户170头
新增：项目总投资63.604万元
建设内容：引进良母牛补助135户160头，其中金果镇9户14头、资金5.204万元；吐古其乡48户57头，资金22.8万元；东城区1户1头，资金0.4万元；恰其库木管理区21户27头，资金10.8万元；依力克其乡56户61头，资金24.4万元。</t>
  </si>
  <si>
    <t>经济效益：实现户均增收≥10000元。
社会效益：推动叶城县畜牧产业发展，壮大叶城县农业经济。群众满意度≥95%。带动受益脱贫人口（含监测帮扶对象）2493户。</t>
  </si>
  <si>
    <t>yc2024140</t>
  </si>
  <si>
    <t>叶城县2024年自繁良种母羊补助项目</t>
  </si>
  <si>
    <t>吐古其乡、铁提乡、乌吉热克乡、江格勒斯乡、依提木孔镇、白杨镇、乌夏巴什镇、河园镇、恰尔巴格镇、夏合甫乡、宗朗乡人民政府、金果镇、阿克塔什镇、柯克亚乡、依力克其乡、伯西热克镇、洛克乡</t>
  </si>
  <si>
    <t>项目投资1078.14万元
建设内容：为叶城县自繁良种母羊的7863户35938只羊进行补助，每只羊300元。其中：吐古其乡705户3525只、铁提乡183户795只、乌吉热克乡105户525只、江格勒斯乡179户895只、依提木孔镇821户4105只、白杨镇296户985只、乌夏巴什镇1031户5155只、河园镇518户2590只、恰尔巴格镇220户1100只、夏合甫乡395户1975只、宗朗乡6户23只、金果镇31户155只、阿克塔什镇329户1645只、柯克亚乡221户1105只、依力克其乡440户2200只、伯西热克镇1638户8415只、洛克乡745户745只。
第三批项目总投资170.4元
建设内容：自繁良种母羊补助1422户5680只，每只羊补助300元。其中阿克塔什镇25户125只、江格勒斯乡99户354只、柯克亚乡2户10只、铁提乡62户188只、巴仁乡334户1035只、中城区468户2271只、恰尔巴格镇12户44只、白杨镇82户172只、东城区277户1381只、夏合甫乡4户8只、乌吉热克乡57户92只。</t>
  </si>
  <si>
    <t>只</t>
  </si>
  <si>
    <t>经济效益：实现户均增收≥2500元。
社会效益：推动叶城县畜牧产业发展，壮大叶城县农业经济。群众满意度≥95%。带动受益脱贫人口（含监测帮扶对象）8579户。</t>
  </si>
  <si>
    <t>yc2024141</t>
  </si>
  <si>
    <t>叶城县2024年引进良种母羊补助项目</t>
  </si>
  <si>
    <t>吐古其乡、铁提乡、乌吉热克乡、棋盘乡、江格勒斯乡、依提木孔镇、白杨镇、河园镇、恰尔巴格镇、夏合甫乡、柯克亚乡、依力克其乡、伯西热克镇、恰其库木管理区</t>
  </si>
  <si>
    <t>项目投资1010.64万元
建设内容：为叶城县引进良种母羊的3038户25266只羊进行补助，每只羊400元。其中：吐古其乡130户1189只，铁提乡303户2377只，乌吉热克乡401户3508只，棋盘乡72户720只，江格勒斯乡83户634只，依提木孔镇298户2980只，白杨镇66户290只，河园镇357户3243只，恰尔巴格镇235户2350只，夏合甫乡86户527只，柯克亚乡7户70只，依力克其乡172户1220只，伯西热克镇581户4933只，恰其库木管理区247户1225只。
新增项目总投资0.4万元
建设内容：东城区引进良母羊1户10只，资金0.4万元</t>
  </si>
  <si>
    <t>经济效益：实现户均增收≥5000元。
社会效益：推动叶城县畜牧产业发展，壮大叶城县农业经济。群众满意度≥95%。带动受益脱贫人口（含监测帮扶对象）3038户。</t>
  </si>
  <si>
    <t>yc2024143</t>
  </si>
  <si>
    <t>叶城县2024年肉羊同期发情人工授精产业项目</t>
  </si>
  <si>
    <t>项目投资120万元
建设内容：采购电子显微镜20台，2孔药浴锅20个，海绵栓6000袋，孕马血清4000盒，A3药品6000盒等仪器设备及药品。</t>
  </si>
  <si>
    <t>经济效益：实现户均增收≥5000元。
社会效益：推动叶城县畜牧产业发展，壮大叶城县农业经济。群众满意度≥95%。</t>
  </si>
  <si>
    <t>yc2024145</t>
  </si>
  <si>
    <t>叶城县2024年阿克塔什镇设施农业补助项目</t>
  </si>
  <si>
    <t>项目投资58.5万元
建设内容：为85户“帮扶对象”承包的300座温室大棚补助菜苗，每座补助450元，维护温室大棚设施，每座补助1500元。</t>
  </si>
  <si>
    <t>户</t>
  </si>
  <si>
    <t>经济效益：实现户均增收≥5000元。
社会效益：群众满意度≥95%。推动叶城县区域内蔬菜产业发展，保障市场供给和当地农产品市场果蔬交易，壮大叶城县农业经济。</t>
  </si>
  <si>
    <t>yc2024128</t>
  </si>
  <si>
    <t>叶城县2024年核桃精深加工厂建设项目</t>
  </si>
  <si>
    <t>项目总投资1700万元
建设内容：建设核桃精深加工厂1座，建设厂房10000平方米及附属设施。
资产归村集体所有，由村级制定资产受益分配方案，体现资产受益的精准和差异化帮扶，并进行公告公示，原则上20%资金用于村级公益事业，80%用于开发就业岗位，解决困难群众就业。</t>
  </si>
  <si>
    <t>经济效益：预计带动就业人数50人以上，年收益20万元以上。
社会效益：通过加工提高核桃附加值，推进核桃产业链延伸，保障市场需求，稳定核桃市场价格。</t>
  </si>
  <si>
    <t>二</t>
  </si>
  <si>
    <t>就业项目</t>
  </si>
  <si>
    <t>yc2024062</t>
  </si>
  <si>
    <t>叶城县2024年卫星工厂设施设备建设项目</t>
  </si>
  <si>
    <t>帮扶车间（特色手工基地）建设</t>
  </si>
  <si>
    <t>铁提乡7村、伯西热克镇1村</t>
  </si>
  <si>
    <t>项目总投资：775万元
建设内容：（1）为铁提乡7村卫星工厂（核桃粗加工厂）采购小型搬运叉车2辆、网带式热风干燥机1套，核桃仁脱膜机1台，输送机2台、提升机3台、烘干机1台、核桃自动破壳机1台、暂存仓1个、核桃仁色选机1台、手选皮带1卷、核桃X光分选机1台。
（2）在伯西热克镇1村建设乡村车间1000平方米，配套附属设施设备。
建设地点：铁提乡7村、伯西热克镇1村</t>
  </si>
  <si>
    <t>经济效益：项目建成后年收益率不低于同期银行存款利率，带动受益脱贫人口（含监测帮扶对象）≥40人。
社会效益：完善生产车间附属设施，保障正常运转。推动叶城县区域内核桃产业发展，保障市场供给和当地农产品市场核桃交易，壮大叶城县农业经济。</t>
  </si>
  <si>
    <t>yc2024063</t>
  </si>
  <si>
    <t>叶城县2024年临时性公益岗位补助项目</t>
  </si>
  <si>
    <t>公益性岗位</t>
  </si>
  <si>
    <t>叶城县各乡镇</t>
  </si>
  <si>
    <t>叶城县开发608个临时性公益岗位，每个人在岗时间不超过6个月，每个公益岗位每月补助1620元，资金1181.952万元。</t>
  </si>
  <si>
    <t>人</t>
  </si>
  <si>
    <t>人社局</t>
  </si>
  <si>
    <t>孙锦</t>
  </si>
  <si>
    <t>经济效益：开发公益性岗位608个，受益脱贫人口（含监测帮扶对象）≥1216人，涉及资金1181.952万元；
社会效益：为608个公益性岗位补助，切实保障公益性岗位的工资性收入</t>
  </si>
  <si>
    <t>yc2024064</t>
  </si>
  <si>
    <t>叶城县2024年农村道路管护人员补助</t>
  </si>
  <si>
    <t>农村道路日常养护补助资金项目，为1579个护路员发放补贴，资金1894.8万元。</t>
  </si>
  <si>
    <t>交通运输局</t>
  </si>
  <si>
    <t>王智斌</t>
  </si>
  <si>
    <t>补助农村公路管护员人数≥1579人，解决各乡镇就业岗位≥1579个，管护员岗位补助发放及时率=100%。
经济指标：解决各乡镇就业岗位≥1579个，带动增加脱贫户（含监测户）全年总收入≥1894.8万元。
社会指标：加强和规范各村严格按照农村公路养护与管理开展日常工作，不断加大农村公路的养护管理力度，促进构建农村公路管养网络。涉及人数1579人，涉及资金小于等于1894.8万元。</t>
  </si>
  <si>
    <t>yc2024051</t>
  </si>
  <si>
    <t>叶城县2024年务工人员一次性交通补贴</t>
  </si>
  <si>
    <t>交通费补助</t>
  </si>
  <si>
    <t>项目总投资980万元。
1、为跨省务工就业人员(脱贫户、监测户）实施一次性交通补助，预计人数1030人，每人最高2000元，资金180万元（中央衔接资金支持）。
2、为疆内跨地州务工就业人员(脱贫户、监测户）实施一次性交通补助，预计人数10808人，每人最高1000元，资金800万元（自治区衔接资金支持）。
第二批项目总投资210.2万元。
1.为跨省务工就业人员(脱贫户、监测户）实施一次性交通补助287人，资金50.46万元（中央衔接资金支持）。
2.为疆内跨地州务工就业人员(脱贫户、监测户）实施一次性交通补助2009人，资金150.08万元（自治区衔接资金支持）。
3.为县外区内务工就业人员(脱贫户、监测户）实施一次性交通补助966人，资金9.66万元（县级资金支持）。</t>
  </si>
  <si>
    <t>刘立魁</t>
  </si>
  <si>
    <t>经济效益：收益人数达到11838人，减少务工人员交通成本980万元。
社会效益：促进务工人员外出就业，提高就业收入及就业质量。</t>
  </si>
  <si>
    <t>yc2024142</t>
  </si>
  <si>
    <t>叶城县2024年自主创业补助项目</t>
  </si>
  <si>
    <t>创业奖补</t>
  </si>
  <si>
    <t>吐古其乡、铁提乡、乌吉热克乡、江格勒斯乡、依提木孔镇、白杨镇、乌夏巴什镇、巴仁乡、河园镇、恰尔巴格镇、夏合甫乡、宗朗乡、金果镇、阿克塔什镇、柯克亚乡、依力克其乡、伯西热克镇、洛克乡</t>
  </si>
  <si>
    <t>项目投资258.2万元
建设内容：（1）为叶城县自主创业（20平方米以上）补助项目的1080户进行补助，每户2000元.其中：吐古其乡58户、铁提乡31户，乌吉热克乡62户，江格勒斯乡6户，依提木孔镇39户，白杨镇54户，乌夏巴什镇205户，巴仁乡20户，河园镇61户，恰尔巴格镇67户，夏合甫乡40户，宗朗乡17户，金果镇22户，阿克塔什镇225户，柯克亚乡25户，依力克其乡24户，伯西热克镇86户，洛克乡38户。
（2）为叶城县自主创业（20平方米以下）补助项目的422户进行补助，每户1000元。其中：吐古其乡31户，铁提乡14户，乌吉热克乡28户，江格勒斯乡9户，依提木孔镇22户，白杨镇14户，乌夏巴什镇20户，巴仁乡6户，河园镇22户，恰尔巴格镇14户，夏合甫乡16户，金果镇5人，阿克塔什镇137人，柯克亚5户，伯西热克镇16户、依力克其乡7户，洛克乡56户。</t>
  </si>
  <si>
    <t>经济效益：收益户数达到1502户，减少创业人员成本258.2万元。
社会效益：促进群众创业积极性，提高群众就业创业收入。</t>
  </si>
  <si>
    <t>yc2024065</t>
  </si>
  <si>
    <t>叶城县2024年实用技术培训</t>
  </si>
  <si>
    <t>技能培训</t>
  </si>
  <si>
    <t>项目总投资：150万元
建设内容：实施畜牧、林果、设施农业等实用技术培训，计划培训7500人次，人均补助200元。</t>
  </si>
  <si>
    <t>农业农村局、畜牧园区管委会</t>
  </si>
  <si>
    <t>吐尔孙江·买买提艾力、周学鹏</t>
  </si>
  <si>
    <t>社会效益：培养农业农村专业技术型人才，调动群众增收致富的积极性，不断扩大种养业增收致富渠道，巩固拓展脱贫攻坚成果。</t>
  </si>
  <si>
    <t>三</t>
  </si>
  <si>
    <t>乡村建设行动</t>
  </si>
  <si>
    <t>yc2024066</t>
  </si>
  <si>
    <t>叶城县2024年柯克亚乡5村重点示范村乡村建设项目</t>
  </si>
  <si>
    <t>乡村建设</t>
  </si>
  <si>
    <t>农村污水治理</t>
  </si>
  <si>
    <t>柯克亚乡5村</t>
  </si>
  <si>
    <t>项目总投资：1447.9万元。
建设内容：
1、投入债券资金1000万元，建设污水管网3.5公里，配套玻璃钢化粪池100立方米、检查井140座、吸粪车1辆等设施；广场及周边硬化1200平方米及附属设施，采购垃圾回收箱8个、垃圾运输车1辆；
2、投入衔接资金447.9万元，建设养殖示范综合区，新建棚圈1000平方米，饲料加工棚500平方米及配套附属设施；民宿改造20户；乡村振兴示范村规划编制。
建设地点：柯克亚乡5村
经营性资产归村集体所有，由村级制定资产受益分配方案，体现资产受益的精准和差异化帮扶，并进行公告公示，原则上20%资金用于村级公益事业，80%用于开发就业岗位，解决困难群众就业。
污水管网项目建成后，由产权所有人委托乡级物业公司运营，形成有偿服务、自主运营的市场化管护机制，所形成的固定资产纳入衔接项目资产管理，权属归村集体所有。</t>
  </si>
  <si>
    <t>王华民</t>
  </si>
  <si>
    <t>经济效益：年收益≥15万元。
社会效益：带动就业≥40人，完善基础设施设备配套，提高群众生产生活质量，巩固拓展脱贫攻坚成果</t>
  </si>
  <si>
    <t>yc2024067</t>
  </si>
  <si>
    <t>叶城县2024年吐古其乡14村重点示范村乡村建设项目</t>
  </si>
  <si>
    <t>吐古其乡14村</t>
  </si>
  <si>
    <t>项目总投资：2300万元
建设内容：1、投入债券资金1000万元，新建污水管网10公里，修建化粪池，并配套检查井及接户管等附属设施；道路硬化1500平方米等。
2、投入衔接资金1300万元，新建生产车间6003.58平方米，配套水、电、消防及基础设施提升改造；乡村振兴示范村规划编制。
建设地点：吐古其乡14村
经营性资产归村集体所有，由村级制定资产受益分配方案，体现资产受益的精准和差异化帮扶，并进行公告公示，原则上20%资金用于村级公益事业，80%用于开发就业岗位，解决困难群众就业。
污水管网项目建成后，由产权所有人委托乡级物业公司运营，形成有偿服务、自主运营的市场化管护机制，所形成的固定资产纳入衔接项目资产管理，权属归村集体所有。
生产车间项目建成后，由产权所有人委托新疆丝路粮油有限公司运营，形成有偿服务、自主运营的市场化管护机制，所形成的固定资产纳入衔接项目资产管理，权属归村集体所有。承租方向甲方缴纳租金，租赁期20年，租金合计749万元。</t>
  </si>
  <si>
    <t>经济效益：年收益≥15万元。
社会效益：带动就业≥20人，完善基础设施设备配套，提高群众生产生活质量，巩固拓展脱贫攻坚成果</t>
  </si>
  <si>
    <t>yc2024129</t>
  </si>
  <si>
    <t>叶城县2024年夏合甫乡13村重点示范村乡村建设项目</t>
  </si>
  <si>
    <t>夏合甫乡13村</t>
  </si>
  <si>
    <t>项目总投资：870万元。
建设内容：实施100户节水灌溉设施配套，新建污水管网12公里，修建化粪池并配套检查井、吸粪车1辆等附属设施配套；购置垃圾回收车6台、垃圾运输车1辆；实施基础设施改造提升2公里及附属设施；乡村振兴示范村规划编制。
建设地点：夏合甫乡13村</t>
  </si>
  <si>
    <t>铺设污水处理管道14公里，项目验收合格率100%。
社会效益：完善基础设施设备配套，提高群众生产生活质量，巩固拓展脱贫攻坚成果</t>
  </si>
  <si>
    <t>yc2024068</t>
  </si>
  <si>
    <t>叶城县2024年白杨镇3村示范村乡村建设项目</t>
  </si>
  <si>
    <t>白杨镇3村</t>
  </si>
  <si>
    <t>项目总投资：402万元
建设内容：铺设排水主管网约6.7公里，修建化粪池、检查井等配套附属设施。
建设地点：白杨镇3村
污水管网项目建成后，由产权所有人委托乡级物业公司运营，形成有偿服务、自主运营的市场化管护机制，所形成的固定资产纳入衔接项目资产管理，权属归村集体所有。</t>
  </si>
  <si>
    <t>铺设污水处理管道6.7公里，项目验收合格率100%。
社会效益：完善基础设施设备配套，提高群众生产生活质量，巩固拓展脱贫攻坚成果</t>
  </si>
  <si>
    <t>yc2024069</t>
  </si>
  <si>
    <t>叶城县2024年白杨镇10村示范村乡村建设项目</t>
  </si>
  <si>
    <t>项目总投资：522万元
建设内容：铺设排水管网约8.7公里，修建化粪池、检查井等配套附属设施
建设地点：白杨镇10村
污水管网项目建成后，由产权所有人委托乡级物业公司运营，形成有偿服务、自主运营的市场化管护机制，所形成的固定资产纳入衔接项目资产管理，权属归村集体所有。</t>
  </si>
  <si>
    <t>铺设污水处理管道8.7公里，项目验收合格率100%。
社会效益：完善基础设施设备配套，提高群众生产生活质量，巩固拓展脱贫攻坚成果</t>
  </si>
  <si>
    <t>yc2024070</t>
  </si>
  <si>
    <t>叶城县2024年河园镇10村示范村乡村建设项目</t>
  </si>
  <si>
    <t>河园镇10村</t>
  </si>
  <si>
    <t>项目总投资：360万元
建设内容：新建污水管网主管网6公里，配套检查井等附属设施，涉及244户；
建设地点：河园镇10村
污水管网项目建成后，由产权所有人委托乡级物业公司运营，形成有偿服务、自主运营的市场化管护机制，所形成的固定资产纳入衔接项目资产管理，权属归村集体所有。</t>
  </si>
  <si>
    <t>铺设污水处理管道6公里，项目验收合格率100%。
社会效益：完善基础设施设备配套，提高群众生产生活质量，巩固拓展脱贫攻坚成果</t>
  </si>
  <si>
    <t>yc2024071</t>
  </si>
  <si>
    <t>叶城县2024年河园镇11村示范村乡村建设项目</t>
  </si>
  <si>
    <t>河园镇11村</t>
  </si>
  <si>
    <t>项目总投资：402万元
建设内容：新建污水管网主管网6.7公里，配套检查井等附属设施，涉及233户；
建设地点：河园镇11村
污水管网项目建成后，由产权所有人委托乡级物业公司运营，形成有偿服务、自主运营的市场化管护机制，所形成的固定资产纳入衔接项目资产管理，权属归村集体所有。</t>
  </si>
  <si>
    <t>yc2024072</t>
  </si>
  <si>
    <t>叶城县2024年伯西热克镇19村示范村乡村建设项目</t>
  </si>
  <si>
    <t>伯西热克镇19村</t>
  </si>
  <si>
    <t>项目总投资：390万元
建设内容：对97户农户进行污水处理改造，修建化粪池及其他附属设施。新建防渗渠1.3公里，农桥9座。
建设地点：伯西热克镇19村
污水管网项目建成后，由产权所有人委托乡级物业公司运营，形成有偿服务、自主运营的市场化管护机制，所形成的固定资产纳入衔接项目资产管理，权属归村集体所有。</t>
  </si>
  <si>
    <t>新建防渗渠1.3公里，铺设污水处理管道97户及附属，项目验收合格率100%。
社会效益：完善基础设施设备配套，提高群众生产生活质量，巩固拓展脱贫攻坚成果</t>
  </si>
  <si>
    <t>yc2024073</t>
  </si>
  <si>
    <t>叶城县2024年伯西热克镇16村示范村乡村建设项目</t>
  </si>
  <si>
    <t>伯西热克镇16村</t>
  </si>
  <si>
    <t>项目总投资：714万元
建设内容：新建污水管网10公里，配套检查井等附属设施，涉及346户。
建设地点：伯西热克镇16村
污水管网项目建成后，由产权所有人委托乡级物业公司运营，形成有偿服务、自主运营的市场化管护机制，所形成的固定资产纳入衔接项目资产管理，权属归村集体所有。</t>
  </si>
  <si>
    <t>铺设污水处理管道10公里，项目验收合格率100%。
社会效益：完善基础设施设备配套，提高群众生产生活质量，巩固拓展脱贫攻坚成果</t>
  </si>
  <si>
    <t>yc2024074</t>
  </si>
  <si>
    <t>叶城县2024年巴仁乡2村示范村乡村建设项目</t>
  </si>
  <si>
    <t>巴仁乡2村</t>
  </si>
  <si>
    <t>项目总投资：350万元
建设内容：建设5公里污水管网，70万/公里,涉及163户。
建设地点：巴仁乡2村
污水管网项目建成后，由产权所有人委托乡级物业公司运营，形成有偿服务、自主运营的市场化管护机制，所形成的固定资产纳入衔接项目资产管理，权属归村集体所有。</t>
  </si>
  <si>
    <t>铺设污水处理管道5公里，防渗渠5公里，桥梁1座，项目验收合格率100%。
社会效益：完善基础设施设备配套，提高群众生产生活质量，巩固拓展脱贫攻坚成果</t>
  </si>
  <si>
    <t>yc2024075</t>
  </si>
  <si>
    <t>叶城县2024年柯克亚乡1村示范村乡村建设项目</t>
  </si>
  <si>
    <t>柯克亚乡1村</t>
  </si>
  <si>
    <t>项目总投资：110万元
建设内容：70户进行污水处理整治修建化粪池检查井及化粪池等配套设施，管网长度1.6公里。
建设地点：柯克亚乡1村
污水管网项目建成后，由产权所有人委托乡级物业公司运营，形成有偿服务、自主运营的市场化管护机制，所形成的固定资产纳入衔接项目资产管理，权属归村集体所有。</t>
  </si>
  <si>
    <t>铺设污水处理管道1.6公里，项目验收合格率100%。
社会效益：完善基础设施设备配套，提高群众生产生活质量，巩固拓展脱贫攻坚成果</t>
  </si>
  <si>
    <t>yc2024076</t>
  </si>
  <si>
    <t>叶城县2024年依提木孔镇25村示范村乡村建设项目</t>
  </si>
  <si>
    <t>依提木孔镇25村</t>
  </si>
  <si>
    <t>项目总投资：487.5万元
建设内容：新建排水管网7.5公里，配套化粪池等附属配套设施，每公里投资65万元
建设地点：依提木孔镇25村
污水管网项目建成后，由产权所有人委托乡级物业公司运营，形成有偿服务、自主运营的市场化管护机制，所形成的固定资产纳入衔接项目资产管理，权属归村集体所有。</t>
  </si>
  <si>
    <t>铺设污水处理管道7.5公里，项目验收合格率100%。
社会效益：完善基础设施设备配套，提高群众生产生活质量，巩固拓展脱贫攻坚成果</t>
  </si>
  <si>
    <t>yc2024077</t>
  </si>
  <si>
    <t>叶城县2024年依提木孔镇27村示范村乡村建设项目</t>
  </si>
  <si>
    <t>依提木孔镇27村</t>
  </si>
  <si>
    <t>项目总投资：325万元
建设内容：新建污水管网5公里，配套化粪池及附属配套设施，每公里投资65万元
建设地点：依提木孔镇27村
污水管网项目建成后，由产权所有人委托乡级物业公司运营，形成有偿服务、自主运营的市场化管护机制，所形成的固定资产纳入衔接项目资产管理，权属归村集体所有。</t>
  </si>
  <si>
    <t>铺设污水处理管道5公里，项目验收合格率100%。
社会效益：完善基础设施设备配套，提高群众生产生活质量，巩固拓展脱贫攻坚成果</t>
  </si>
  <si>
    <t>yc2024078</t>
  </si>
  <si>
    <t>叶城县2024年铁提乡5村示范村乡村建设项目</t>
  </si>
  <si>
    <t>铁提乡5村</t>
  </si>
  <si>
    <t>项目总投资：285万元
建设内容：铺设排水主管网约5公里，配套附属设施等，涉及户数约187户。
建设地点：铁提乡5村
污水管网项目建成后，由产权所有人委托乡级物业公司运营，形成有偿服务、自主运营的市场化管护机制，所形成的固定资产纳入衔接项目资产管理，权属归村集体所有。</t>
  </si>
  <si>
    <t>yc2024079</t>
  </si>
  <si>
    <t>叶城县2024年铁提乡6村示范村乡村建设项目</t>
  </si>
  <si>
    <t>铁提乡6村</t>
  </si>
  <si>
    <t>项目总投资：362万元
建设内容：铺设排水主管网约6.7公里，配套附属设施等，涉及户数约309户。
建设地点：铁提乡6村
污水管网项目建成后，由产权所有人委托乡级物业公司运营，形成有偿服务、自主运营的市场化管护机制，所形成的固定资产纳入衔接项目资产管理，权属归村集体所有。</t>
  </si>
  <si>
    <t>yc2024080</t>
  </si>
  <si>
    <t>叶城县2024年吐古其乡阿克塔什（6）村示范村乡村建设项目</t>
  </si>
  <si>
    <t>吐古其乡6村</t>
  </si>
  <si>
    <t>项目总投资：610万元。                                            
建设内容：新建污水管网10.2公里，修建化粪池并配套检查井及接户管等附属设施。
建设地点：吐古其乡6村
污水管网项目建成后，由产权所有人委托乡级物业公司运营，形成有偿服务、自主运营的市场化管护机制，所形成的固定资产纳入衔接项目资产管理，权属归村集体所有。</t>
  </si>
  <si>
    <t>铺设污水处理管道10.2公里，项目验收合格率100%。
社会效益：完善基础设施设备配套，提高群众生产生活质量，巩固拓展脱贫攻坚成果</t>
  </si>
  <si>
    <t>yc2024081</t>
  </si>
  <si>
    <t>叶城县2024年吐古其乡英托喀依艾格勒（5）村示范村乡村建设项目</t>
  </si>
  <si>
    <t>吐古其乡5村</t>
  </si>
  <si>
    <t>项目总投资：650万元。                                            
建设内容：新建污水管网10.8公里，修建化粪池并配套检查井及接户管等附属设施。
建设地点：吐古其乡5村
污水管网项目建成后，由产权所有人委托乡级物业公司运营，形成有偿服务、自主运营的市场化管护机制，所形成的固定资产纳入衔接项目资产管理，权属归村集体所有。</t>
  </si>
  <si>
    <t>铺设污水处理管道10.8公里，项目验收合格率100%。
社会效益：完善基础设施设备配套，提高群众生产生活质量，巩固拓展脱贫攻坚成果</t>
  </si>
  <si>
    <t>yc2024082</t>
  </si>
  <si>
    <t>叶城县2024年乌吉热克乡5村示范村建设项目</t>
  </si>
  <si>
    <t>农村供水保障设施建设</t>
  </si>
  <si>
    <t>乌吉热克乡5村</t>
  </si>
  <si>
    <t>项目总投资：594万元。
建设内容：对全村农户污水管网及配套附属设施建设。新建8.2公里污水管网，配套检查井等附属设施，并穿越道路、硬化路面恢复、局部零星修缮等。
建设地点：乌吉热克乡5村
污水管网项目建成后，由产权所有人委托乡级物业公司运营，形成有偿服务、自主运营的市场化管护机制，所形成的固定资产纳入衔接项目资产管理，权属归村集体所有。</t>
  </si>
  <si>
    <t>铺设污水处理管道8.2公里，项目验收合格率100%。
社会效益：完善基础设施设备配套，提高群众生产生活质量，巩固拓展脱贫攻坚成果</t>
  </si>
  <si>
    <t>yc2024083</t>
  </si>
  <si>
    <t>叶城县2024年乌吉热克乡14村示范村乡村建设项目</t>
  </si>
  <si>
    <t>乌吉热克乡14村</t>
  </si>
  <si>
    <t>项目总投资：550万元
建设内容：新建9.1公里污水管网及280户入户管网设施，配套检查井，并对穿越道路、硬化路面及渠道进行恢复。
建设地点：乌吉热克乡14村
污水管网项目建成后，由产权所有人委托乡级物业公司运营，形成有偿服务、自主运营的市场化管护机制，所形成的固定资产纳入衔接项目资产管理，权属归村集体所有。</t>
  </si>
  <si>
    <t>铺设污水处理管道9.1公里，项目验收合格率100%。
社会效益：完善基础设施设备配套，提高群众生产生活质量，巩固拓展脱贫攻坚成果</t>
  </si>
  <si>
    <t>yc2024084</t>
  </si>
  <si>
    <t>叶城县2024年宗朗乡清泉1村示范村建设项目</t>
  </si>
  <si>
    <t>宗朗乡清泉（1）村</t>
  </si>
  <si>
    <t>项目资金：360万元
建设内容：新建污水管网5.2公里，配套检查井等附属设施，涉及120户。
建设地点：宗朗乡1村
污水管网项目建成后，由产权所有人委托乡级物业公司运营，形成有偿服务、自主运营的市场化管护机制，所形成的固定资产纳入衔接项目资产管理，权属归村集体所有。</t>
  </si>
  <si>
    <t>铺设污水处理管道5.2公里，项目验收合格率100%。
社会效益：完善基础设施设备配套，提高群众生产生活质量，巩固拓展脱贫攻坚成果</t>
  </si>
  <si>
    <t>yc2024085</t>
  </si>
  <si>
    <t>叶城县乌夏巴什镇9村示范村乡村建设项目</t>
  </si>
  <si>
    <t>乌夏巴什镇9村</t>
  </si>
  <si>
    <t>项目总投资：598万元                                                                                                                                                                                                                                                               建设内容：1、建设3.7公里污水管网，并配套化粪池、检查井等附属设施，涉及142户；
2、新建0.2-0.8m³/s防渗渠4.5千米，并配套水闸、农桥等渠系建筑物。
建设地点：乌夏巴什镇9村
污水管网项目建成后，由产权所有人委托乡级物业公司运营，形成有偿服务、自主运营的市场化管护机制，所形成的固定资产纳入衔接项目资产管理，权属归村集体所有。</t>
  </si>
  <si>
    <t>铺设污水处理管道3.7公里，新建0.2-0.8m³/s防渗渠4.5千米。项目验收合格率100%。
社会效益：完善基础设施设备配套，提高群众生产生活质量，巩固拓展脱贫攻坚成果</t>
  </si>
  <si>
    <t>yc2024086</t>
  </si>
  <si>
    <t>叶城县2024年江格勒斯乡5村示范村建设项目</t>
  </si>
  <si>
    <t>江格勒斯乡5村</t>
  </si>
  <si>
    <t>项目总投资：720万元
建设内容：铺设排水管网约12公里，修建化粪池、检查井等配套附属设施。
建设地点：江格勒斯乡5村
污水管网项目建成后，由产权所有人委托乡级物业公司运营，形成有偿服务、自主运营的市场化管护机制，所形成的固定资产纳入衔接项目资产管理，权属归村集体所有。</t>
  </si>
  <si>
    <t>铺设污水处理管道12公里，项目验收合格率100%。
社会效益：完善基础设施设备配套，提高群众生产生活质量，巩固拓展脱贫攻坚成果</t>
  </si>
  <si>
    <t>yc2024087</t>
  </si>
  <si>
    <t>叶城县2024年恰其库木管理区2村示范村乡村建设项目</t>
  </si>
  <si>
    <t>恰其库木管理区恰其库木（2）村</t>
  </si>
  <si>
    <t>项目总投资：700万元
建设内容：铺设污水处理管道12.26公里，配套附属设施。
建设地点：恰其库木管理区恰其库木（2）村
污水管网项目建成后，由产权所有人委托乡级物业公司运营，形成有偿服务、自主运营的市场化管护机制，所形成的固定资产纳入衔接项目资产管理，权属归村集体所有。</t>
  </si>
  <si>
    <t>铺设污水处理管道12.26公里，项目验收合格率100%。
社会效益：完善基础设施设备配套，提高群众生产生活质量，巩固拓展脱贫攻坚成果</t>
  </si>
  <si>
    <t>yc2024088</t>
  </si>
  <si>
    <t>叶城县2024年依力克其乡16村示范村乡村建设项目</t>
  </si>
  <si>
    <t>依力克其乡16村</t>
  </si>
  <si>
    <t>项目总投资：460万元
建设内容：新建特色产业（西梅、恐龙蛋、桃子、甜玉米等）生产车间1座，占地约8亩，其中：建设1500㎡彩钢房1座，建设1200㎡车间1座，地面硬化2500㎡及附属设施配套。
建设地点：依力克其乡16村
资产归村集体所有，由村级制定资产受益分配方案，体现资产受益的精准和差异化帮扶，并进行公告公示，原则上20%资金用于村级公益事业，80%用于开发就业岗位，解决困难群众就业。
项目建成后，由由产权所有人委托广州佳果园进出口贸易有限公司运营，主要用于发展棉纺织产业，年收益率不低于同期银行贷款利率，所形成的固定资产纳入衔接项目资产管理，权属量化至村集体所有。</t>
  </si>
  <si>
    <t>经济效益：年收益≥16万元，带动当地群众50人参与就业，亩产收入5000元以上。
社会效益：发展农业特色产业，促进当地群众增收致富，增加村集体经济收入。</t>
  </si>
  <si>
    <t>yc2024089</t>
  </si>
  <si>
    <t>叶城县2024年阿克塔什镇5村示范村乡村建设项目</t>
  </si>
  <si>
    <t>农村道路建设（通村路、通户路、小型桥梁等）</t>
  </si>
  <si>
    <t>阿克塔什镇5村</t>
  </si>
  <si>
    <t>项目总投资：200万元
建设内容：新建柏油路5公里，40万元/公里。
建设地点：阿克塔什镇5村</t>
  </si>
  <si>
    <t>叶城县交通运输局</t>
  </si>
  <si>
    <t>社会效益：新建柏油路5公里，项目实施过程中，可带动本地群众就业50人以上，平均每人增加收入8000元以上，项目建成后，提升阿克塔什镇的运输效率，促进乡村振兴事业的发展，可使阿克塔什镇全体居民受益，收益群众13370人以上，具有良好的社会效益。</t>
  </si>
  <si>
    <t>yc2024090</t>
  </si>
  <si>
    <t>叶城县2024年小麦玉米烘干基地建设项目</t>
  </si>
  <si>
    <t>其他</t>
  </si>
  <si>
    <t>洛克乡9村，铁提乡，恰其库木管理区，依力克其乡</t>
  </si>
  <si>
    <t>项目总投资：4300万元
建设内容：1、洛克乡9村、铁提乡、恰其库木管理区新建0.5万吨粮库2栋，建筑面积850㎡及相应配套附属设施，资金3750万元。
2、依力克其乡建设日处理300吨粮食烘干厂厂房1座，资金550万元。</t>
  </si>
  <si>
    <t>发改委</t>
  </si>
  <si>
    <t>李萍</t>
  </si>
  <si>
    <t>新建粮库850平方米，项目验收合格率100%；
社会效益：保障粮食安全，发挥产量大县的优势，完善农业农村基础设施配套。</t>
  </si>
  <si>
    <t>yc2024127</t>
  </si>
  <si>
    <t>叶城县2024年道路建设项目</t>
  </si>
  <si>
    <t>西合休乡2村、江格勒斯乡1村、10村</t>
  </si>
  <si>
    <t>西合休乡道路建设项目总投资：1157万元
项目建设内容：修建道路10.51KM。
项目建设地点：西合休乡2村
江格勒斯乡道路建设项目总投资：180万元
项目建设内容：在江格勒斯乡新建1.6公里产业发展道路及配套设施，其中：1村0.6公里，10村1.0公里。
项目建设地点：1村、10村</t>
  </si>
  <si>
    <t>新建道路12.11公里，项目验收合格率100%；
社会效益：完善基础设施配套，提高群众生产生活质量，巩固拓展脱贫攻坚成果</t>
  </si>
  <si>
    <t>yc2024091</t>
  </si>
  <si>
    <t>叶城县2024年桥梁建设项目</t>
  </si>
  <si>
    <t>河园镇2、3、18村，恰尔巴格镇1村，金果镇10村</t>
  </si>
  <si>
    <t>项目总投资：402万元
建设内容：1、河园镇2村新建1座桥（长16米，宽8米，资金100万元），3村新建1座桥（长8米，宽4米，资金20万元），18村1组修建1座桥（长12米，宽5米，资金30万元）
2、恰尔巴格镇1村新建长8米，宽度6米桥梁1座，资金52万元。
3、金果镇10村小型桥梁建设5座，每座投资40万元，投资200万元。</t>
  </si>
  <si>
    <t>新建桥梁9座，项目验收合格率100%；
社会效益：完善基础设施配套，提高群众生产生活质量，巩固拓展脱贫攻坚成果</t>
  </si>
  <si>
    <t>yc2024092</t>
  </si>
  <si>
    <t>叶城县2024年公共厕所建设项目</t>
  </si>
  <si>
    <t>阿克塔什镇，恰其库木管理区1村</t>
  </si>
  <si>
    <t>项目总投资：81万元。
建设内容：1、在阿克塔什镇辖区修建旅游公共厕所6座，资金36万元。
2、恰其库木管理区新建40㎡水冲式公共厕所5座，投入资金45万元。</t>
  </si>
  <si>
    <t>建设公共厕所11座，项目验收合格率100%；
社会效益：通过本项目的实施，有效提高土地利用率，持续改善村容村貌和群众生产生活条件。</t>
  </si>
  <si>
    <t>yc2024093</t>
  </si>
  <si>
    <t>叶城县2024年污水治理建设项目</t>
  </si>
  <si>
    <t>夏合甫乡，恰尔巴格镇，依力克其乡9村</t>
  </si>
  <si>
    <t>项目总投资：10050万元。
建设内容：1、在夏合甫乡1村，3村，4村、5村，6村，7村，8村，9村，13村，14村实施农村污水治理建设项目，建立污水管网及配套设施，对群众污水进行处理，共900户，每户1万元。
园艺社区下水道管网一系列配套，污水集中处理点进行维修改造，资金490万元，其中修建化粪池1000m³，资金150万元；新建下水主管网7公里，资金280万元，入户管网1公里，资金15万元；12m³吸污车1台，资金43万元
2、在恰尔巴格镇新建13个村庄实施农村厕所集中排水工程，项目范围内的新建排水管线105000m及沿线破损设施恢复，新建检查井4700个，新建化粪池14500m3，穿越沟、渠、道路的刚性套管，资金8500万元。
3、依力克其乡9村铺设污水处理管道8公里，20万元/公里。</t>
  </si>
  <si>
    <t>铺设污水管网≥113公里，项目验收合格率100%；
社会效益：通过本项目的实施，有效提高土地利用率，持续改善村容村貌和群众生产生活条件。</t>
  </si>
  <si>
    <t>yc2024094</t>
  </si>
  <si>
    <t>叶城县喀镇农村交通基础设施改造提升中央预算内以工代赈项目</t>
  </si>
  <si>
    <t>基础设施配套</t>
  </si>
  <si>
    <t>喀镇</t>
  </si>
  <si>
    <t>村组巷道改造4.2公里及配套附属设施。</t>
  </si>
  <si>
    <t>预计带动当地困难群众务工人数（非人次）18人；
预计发放劳务报酬金额40万元；
预计培训务工群众人数（非人次）18人；</t>
  </si>
  <si>
    <t>yc2024095</t>
  </si>
  <si>
    <t>叶城县金果镇农村交通基础设施改造提升中央预算内以工代赈项目</t>
  </si>
  <si>
    <t>金果镇10村</t>
  </si>
  <si>
    <t>村组巷道改造5公里及配套附属设施。</t>
  </si>
  <si>
    <t>预计带动当地困难群众务工人数（非人次）32人；
预计发放劳务报酬金额59万元；
预计培训务工群众人数（非人次）32人；</t>
  </si>
  <si>
    <t>yc2024096</t>
  </si>
  <si>
    <t>叶城县依提木孔镇农村交通基础设施改造提升中央预算内以工代赈项目</t>
  </si>
  <si>
    <t>依提木孔镇14村、16村、17村、19村</t>
  </si>
  <si>
    <t>预计带动当地困难群众务工人数（非人次）32人；
预计发放劳务报酬金额23万元；
预计培训务工群众人数（非人次）32人；</t>
  </si>
  <si>
    <t>yc2024097</t>
  </si>
  <si>
    <t>叶城县宗朗乡农牧产业基础设施改造提升2024年中央财政以工代赈项目</t>
  </si>
  <si>
    <t>宗朗乡3村、4村、6村</t>
  </si>
  <si>
    <t>新建防渗渠3公里，（Q=0.2-0.5m³／s  L=3KM  ）、村组巷道改造2.9公里及配套附属设施</t>
  </si>
  <si>
    <t>预计带动当地困难群众务工人数（非人次）82人；
预计发放劳务报酬金额79万元；
预计培训务工群众人数（非人次）82人；</t>
  </si>
  <si>
    <t>yc2024098</t>
  </si>
  <si>
    <t>叶城县喀镇人居环境整治2024年中央财政以工代赈项目</t>
  </si>
  <si>
    <t>村容村貌改造提升，道路硬化8公里（路面宽度5米）及附属设施。</t>
  </si>
  <si>
    <t>预计带动当地困难群众务工人数（非人次）74人；
预计发放劳务报酬金额72万元；
预计培训务工群众人数（非人次）74人；</t>
  </si>
  <si>
    <t>yc2024099</t>
  </si>
  <si>
    <t>叶城县阿克塔什镇村容村貌提升2024年中央财政以工代赈项目</t>
  </si>
  <si>
    <t>阿克塔什镇1村、7村、农场</t>
  </si>
  <si>
    <t>村组巷道改造7.5公里及配套附属设施。</t>
  </si>
  <si>
    <t>预计带动当地困难群众务工人数（非人次）86人；
预计发放劳务报酬金额79万元；
预计培训务工群众人数（非人次）86人；</t>
  </si>
  <si>
    <t>yc2024100</t>
  </si>
  <si>
    <t>叶城县铁提乡农牧产业基础设施改造提升2024年中央财政以工代赈项目</t>
  </si>
  <si>
    <t>铁提乡 2 村、 6 村、 8 村</t>
  </si>
  <si>
    <t>新建防渗渠5.5公里（Q=0.2-0.5m³／s  L=5.5KM  ）及配套附属设施</t>
  </si>
  <si>
    <t>预计带动当地困难群众务工人数（非人次）74人；
预计发放劳务报酬金额84万元；
预计培训务工群众人数（非人次）74人；</t>
  </si>
  <si>
    <t>yc2024101</t>
  </si>
  <si>
    <t>叶城县依力克其乡村组道路建设2024年中央财政以工代赈项目</t>
  </si>
  <si>
    <t>依力克其乡5村、8村、13村</t>
  </si>
  <si>
    <t>村组巷道改造6.5公里及配套附属设施</t>
  </si>
  <si>
    <t>预计带动当地困难群众务工人数（非人次）65人；
预计发放劳务报酬金额79万元；
预计培训务工群众人数（非人次）65人；</t>
  </si>
  <si>
    <t>yc2024102</t>
  </si>
  <si>
    <t>叶城县夏合甫乡农村水利基础设施建设2024年中央财政以工代赈项目</t>
  </si>
  <si>
    <t>夏合甫乡3村、5村、7村、8村</t>
  </si>
  <si>
    <t>新建防渗渠5公里(Q=0.2-0.5m³／s  L=5KM)及配套附属设施。</t>
  </si>
  <si>
    <t>预计带动当地困难群众务工人数（非人次）83人；
预计发放劳务报酬金额80万元；
预计培训务工群众人数（非人次）83人；</t>
  </si>
  <si>
    <t>yc2024103</t>
  </si>
  <si>
    <t>叶城县洛克乡农村水利基础设施建设中央财政以工代赈项目</t>
  </si>
  <si>
    <t>洛克乡1村、2村、3村、4村</t>
  </si>
  <si>
    <t>新建防渗渠4.5公里(Q=0.2-0.5m³／s  L=4.5KM)及配套附属设施</t>
  </si>
  <si>
    <t>预计带动当地困难群众务工人数（非人次）65人；
预计发放劳务报酬金额59万元；
预计培训务工群众人数（非人次）65人；</t>
  </si>
  <si>
    <t>yc2024104</t>
  </si>
  <si>
    <t>叶城县白杨镇农村水利基础设施建设2024年中央财政以工代赈项目</t>
  </si>
  <si>
    <t>白杨镇25村</t>
  </si>
  <si>
    <t>防渗渠建设6公里，预计带动当地困难群众务工人数（非人次）81人；
预计发放劳务报酬金额79万元；
预计培训务工群众人数（非人次）78人；</t>
  </si>
  <si>
    <t>yc2024105</t>
  </si>
  <si>
    <t>叶城县柯克亚乡村容村貌提升改造2024年中央财政以工代赈项目</t>
  </si>
  <si>
    <t>修建长2公里，宽5米环形硬化路。</t>
  </si>
  <si>
    <t>预计带动当地困难群众务工人数（非人次）34人；
预计发放劳务报酬金额32万元；
预计培训务工群众人数（非人次）34人；</t>
  </si>
  <si>
    <t>yc2024106</t>
  </si>
  <si>
    <t>叶城县吐古其乡村组道路提升改造建设2024年中央财政以工代赈项目</t>
  </si>
  <si>
    <t>吐古其乡1村、2村、3村、4村、14村</t>
  </si>
  <si>
    <t>村组巷道改造6公里及配套附属设施。</t>
  </si>
  <si>
    <t>预计带动当地困难群众务工人数（非人次）83人；
预计发放劳务报酬金额79万元；
预计培训务工群众人数（非人次）75人；</t>
  </si>
  <si>
    <t>yc2024107</t>
  </si>
  <si>
    <t>叶城县2024年垃圾处理项目</t>
  </si>
  <si>
    <t>垃圾处理</t>
  </si>
  <si>
    <t>依提木孔镇16村、4村，西合休乡1村、2村、7村</t>
  </si>
  <si>
    <t>项目总投资：2000万元。
建设内容：1、依提木孔镇垃圾焚烧炉项目:投资800万元。在依提木孔镇实施垃圾焚烧处理设施2个，配套设施设备。占地面积500㎡，其中设备间60平方来，垃圾分拣上料场84㎡，其他附属设施16㎡，地面硬化300㎡，配套垃圾处理成套设备，垃圾分拣工具，电力配套等设施设备。
2、在西合休乡实施垃圾焚烧处理设施3个，配套设施设备。每个占地面积600平方米，厂房300平方米（包含垃圾处理成套设备及其他附属设备），地面硬化300平方米及其他附属设施，其中：2村投资300万元，1村及7村配套光伏设备，每个投资450万元。</t>
  </si>
  <si>
    <t>新建垃圾焚烧炉5座，项目验收合格率100%；
社会效益：不断提升人居环境整治，同时增加村集体收入，提升农民生活幸福感。"</t>
  </si>
  <si>
    <t>yc2024108</t>
  </si>
  <si>
    <t>叶城县2024年金果镇和谐（9）村农村供水管网改扩建工程</t>
  </si>
  <si>
    <t>项目总投资：476万元
本工程建设内容为:新建及改造配水管道13.64千米，均为PE100级，管径为DN110-DN50（管径为De110的2603米，De90的1493米，De75的1190米，De63的4561米，De50的3800米），配套各类管道附属构筑物共设25座，其中：闸阀井14座，管道穿路建筑物6座，管道穿渠建筑物5座。</t>
  </si>
  <si>
    <t>水利局</t>
  </si>
  <si>
    <t>王平</t>
  </si>
  <si>
    <t>铺设供水管网≥13.64公里，项目验收合格率100%；
社会效益：通过本项目的实施，有效提高1个乡镇居民生活质量，改善乡村整体环境，提高农村排水能力，争取使受益村民满意度达到95%以上。</t>
  </si>
  <si>
    <t>yc2024109</t>
  </si>
  <si>
    <t>叶城县2024年洛克乡康开其克（8）村农村供水保障工程</t>
  </si>
  <si>
    <t>洛克乡康开其克（8）村</t>
  </si>
  <si>
    <t>项目总投资：234.81万元
建设内容：本工程需更换及改造管道17.903公里，均为PE100级。（其中DN160的PE管2.435公里，DN90的PE管0.67公里，压力等级为0.8Mpa；DN75的PE管4.779公里，DN63的PE管3.703公里，DN50的2.416公里，DN75～DN50的压力等级为1.0Mpa；入户管DN20的3.9公里，压力等级为1.6Mpa）。更换及改造管道涉及农户280户，管道穿越商铺、学校等混凝土路面2.4公里。配套各类附属建筑物36座，其中闸阀井11座，交叉建筑物25座（穿渠建筑物7座，穿路建筑物18座）。</t>
  </si>
  <si>
    <t>社会效益：铺设供水管网≥17.903公里，项目验收合格率100%；通过本项目的实施，有效提高1个乡镇居民生活质量，改善供水质量、增加供水范围、提高农村供水能力，村民满意度达到95%以上。</t>
  </si>
  <si>
    <t>yc2024110</t>
  </si>
  <si>
    <t>叶城县2024年洛克乡英艾日克（9）村农村供水保障工程</t>
  </si>
  <si>
    <t>洛克乡9村</t>
  </si>
  <si>
    <t>项目总投资：360.00万元
建设内容：本工程需更换及改造管道31.893公里，均为PE100级。（其中DN200的PE管1.859公里，DN160的PE管2.033公里，DN1160的PE管2.89公里，DN90的PE管1.998公里，DN200～DN90的压力等级为0.8Mpa；DN75的PE管2.625公里，DN63的PE管7.44公里，DN50的PE管6.973公里，DN75～DN50的压力等级为1.0Mpa；DN20的PE管6.075公里，压力等级为1.6Mpa）。更换及改造管道涉及农户405户，管道穿越商铺、学校等混凝土路面2.0公里。配套各类附属建筑物70座，其中闸阀井22座，交叉建筑物48座（穿渠建筑物8座，穿路建筑物40座）。</t>
  </si>
  <si>
    <t>社会效益：铺设供水管网≥31.893公里，项目验收合格率100%；通过本项目的实施，有效提高1个乡镇居民生活质量，改善供水质量、增加供水范围、提高农村供水能力，村民满意度达到95%以上。</t>
  </si>
  <si>
    <t>yc2024111</t>
  </si>
  <si>
    <t>叶城县2024年巴仁乡农村供水保障工程</t>
  </si>
  <si>
    <t>巴仁乡</t>
  </si>
  <si>
    <t>项目总投资：1214.31万元
本工程需更换及改造管道107.875公里，均为PE100级。其中DN250的PE管7.256公里，压力等级为0.8Mpa；DN200的PE管1.689公里，压力等级为0.8Mpa；DN160的PE管0.469公里，压力等级为0.8Mpa；DN110的PE管5.099公里，压力等级为0.8Mpa；DN90的PE管5.989公里，压力等级为0.8Mpa；DN75的PE管39.469公里，DN63的PE管13.12公里，DN50的16.284公里，DN75～DN50的压力等级为1.0Mpa；入户管DN20的18.5公里，压力等级为1.6Mpa。更换及改造管道涉及农户3003户，管道穿越商铺、学校等混凝土路面11916m。配套各类附属建筑物154座，其中闸阀井102座，交叉建筑物52座（穿渠建筑物7座，穿路建筑物45座）。土方开挖14.07万m³，土方回填14.07万m³等。日供水量为1356.53m³/d。
建设地点：巴仁乡</t>
  </si>
  <si>
    <t>铺设供水管网≥107.875公里，项目验收合格率100%；
社会效益：通过本项目的实施，有效提高1个乡镇居民生活质量，改善乡村整体环境，提高农村排水能力，争取使受益村民满意度达到95%以上。</t>
  </si>
  <si>
    <t>yc2024112</t>
  </si>
  <si>
    <t>叶城县2024年恰其库木管理区农村供水保障工程</t>
  </si>
  <si>
    <t>恰其库木管理区</t>
  </si>
  <si>
    <t>项目总投资：2466.95万元
建设内容：需更换及改造管道155.326公里，更换及改造管道涉及农户1977户，管道穿越商铺、学校等混凝土路面30337m。配套各类附属建筑物402座，其中闸阀井112座，交叉建筑物290座。</t>
  </si>
  <si>
    <t>社会效益：铺设供水管网≥155.326公里，项目验收合格率100%；通过本项目的实施，有效提高1个乡镇居民生活质量，改善供水质量、增加供水范围、提高农村供水能力，村民满意度达到95%以上。</t>
  </si>
  <si>
    <t>yc2024113</t>
  </si>
  <si>
    <t>叶城县2024年夏合甫乡农村供水保障工程</t>
  </si>
  <si>
    <t>夏合甫乡</t>
  </si>
  <si>
    <t>项目总投资：3117.13万元
建设内容：本工程需更换及改造管道258.218公里，均为PE100级。其中DN250的PE管7.318公里，压力等级为0.8Mpa；DN160的PE管11.067公里，压力等级为0.8Mpa；DN110的PE管13.627公里，压力等级为0.8Mpa；DN90的PE管23.938公里，压力等级为0.8Mpa；DN75的PE管46.178公里，DN63的PE管44.476公里，DN50的62.234公里，DN75～DN50的压力等级为1.0Mpa；入户管DN20的49.38公里，压力等级为1.6Mpa。更换及改造管道涉及农户5358户，管道穿越商铺、学校等混凝土路面43300m。配套各类附属建筑物570座，其中闸阀井189座，交叉建筑物381座（穿渠建筑物38座，穿路建筑物343座）。土方开挖31.43万m³，土方回填31.43万m³等。
日供水量为3051.78m3/d。</t>
  </si>
  <si>
    <t>铺设供水管网≥258.218公里，项目验收合格率100%；
社会效益：通过本项目的实施，有效提高1个乡镇居民生活质量，改善乡村整体环境，提高农村排水能力，争取使受益村民满意度达到95%以上。</t>
  </si>
  <si>
    <t>yc2024114</t>
  </si>
  <si>
    <t>叶城县2024年洛克乡农村供水保障工程</t>
  </si>
  <si>
    <t>洛克乡</t>
  </si>
  <si>
    <t>项目总投资：2745.97万元
建设内容：本工程需更换及改造管道177.289公里，均为PE100级。其中DN400的PE管0.008公里，压力等级为0.8Mpa；DN315的PE管3.198公里，压力等级为0.8Mpa；DN250的PE管14.191公里，压力等级为0.8Mpa；DN200的PE管2.189公里，压力等级为0.8Mpa；DN160的PE管11.086公里，压力等级为0.8Mpa；DN110的PE管3.855公里，压力等级为0.8Mpa；DN90的PE管10.94公里，压力等级为0.8Mpa；DN75的PE管29.777公里，DN63的PE管39.192公里，DN50的22.608公里，DN75～DN50的压力等级为1.0Mpa；入户管DN20的40.245公里，压力等级为1.6Mpa。更换及改造管道涉及农户2683户，管道穿越商铺、学校等混凝土路面37676m。配套各类附属建筑物366座，其中闸阀井172座，交叉建筑物194座（穿渠建筑物42座，穿路建筑物152座）。土方开挖22.67万m³，土方回填22.67万m³。日供水量为2829.21m³/d。</t>
  </si>
  <si>
    <t>铺设供水管网≥177.289公里，项目验收合格率100%；
社会效益：通过本项目的实施，有效提高1个乡镇居民生活质量，改善乡村整体环境，提高农村排水能力，争取使受益村民满意度达到95%以上。</t>
  </si>
  <si>
    <t>yc2024115</t>
  </si>
  <si>
    <t>叶城县2024年铁提乡农村供水保障工程</t>
  </si>
  <si>
    <t>铁提乡</t>
  </si>
  <si>
    <t>项目总投资：2016.53万元
建设内容：本工程需更换及改造管道97.514公里，均为PE100级。其中DN400的PE管2.94公里，压力等级为0.8Mpa；DN315的PE管10.763公里，压力等级为0.8Mpa；DN250的PE管1.271公里，压力等级为0.8Mpa；DN200的PE管1.349公里，压力等级为0.8Mpa；DN160的PE管5.255公里，压力等级为0.8Mpa；DN110的PE管1.801公里，压力等级为0.8Mpa；DN90的PE管5.822公里，压力等级为0.8Mpa；DN75的PE管17.788公里，DN63的PE管15.236公里，DN50的11.214公里，DN75～DN50的压力等级为1.0Mpa；入户管DN20的24.075公里，压力等级为1.6Mpa。更换及改造管道涉及农户4346户，管道穿越商铺、学校等混凝土路面15000m。配套各类附属建筑物217座，其中闸阀井86座，交叉建筑物131座（穿渠建筑物24座，穿路建筑物107座）。土方开挖12.90万m³，土方回填12.90万m³。日供水量为1984.92m³/d。</t>
  </si>
  <si>
    <t>社会效益：铺设供水管网≥97.514公里，项目验收合格率100%；通过本项目的实施，有效提高1个乡镇居民生活质量，改善供水质量、增加供水范围、提高农村供水能力，村民满意度达到95%以上。</t>
  </si>
  <si>
    <t>yc2024116</t>
  </si>
  <si>
    <t>西合休乡麻扎村饮水工程建造项目</t>
  </si>
  <si>
    <t>西合休乡麻扎村</t>
  </si>
  <si>
    <t>项目总投资458万元
建设内容：新建DN315取水渗管100米，压力等级1.0Mpa；新建输水及排水管道5km及配套设施，均为PE100级，压力等级1.0Mpa，新增自动化系统级一体化水处理设备各1套；新建单层加压水处理厂房1座；新建100m3原水池一座。50m3清水池一座。
建设地点：西合休乡麻扎村</t>
  </si>
  <si>
    <t>社会效益：铺设供水管网≥5.1公里，项目验收合格率100%；通过本项目的实施，有效提高1个乡镇居民生活质量，改善供水质量、增加供水范围、提高农村供水能力，村民满意度达到95%以上。</t>
  </si>
  <si>
    <t>yc2024117</t>
  </si>
  <si>
    <t>叶城县2024年西合休乡黑恰沟村饮水工程建造项目</t>
  </si>
  <si>
    <t>西合休乡黑恰沟村</t>
  </si>
  <si>
    <t>项目总投资477万元
建设内容：新建DN315取水渗管100米，压力等级1.0Mpa；新建输水及排水管道5km及配套设施，管道均为PE100级，压力等级1.0Mpa，新增自动化系统及一体化水处理设备各1套；新建100m³原水池一座，新建50m³清水池一座，新建单层加压水处理厂房1座。
建设地点：西合休乡黑恰沟村</t>
  </si>
  <si>
    <t>社会效益：铺设供水管网≥5公里，项目验收合格率100%；通过本项目的实施，有效提高1个乡镇居民生活质量，改善供水质量、增加供水范围、提高农村供水能力，村民满意度达到95%以上。</t>
  </si>
  <si>
    <t>四</t>
  </si>
  <si>
    <t>易地搬迁后扶</t>
  </si>
  <si>
    <t>yc2024118</t>
  </si>
  <si>
    <t>叶城县易地扶贫搬迁调整融资模式后地方政府债券贴息补助</t>
  </si>
  <si>
    <t>易地扶贫搬迁贷款债券贴息补助</t>
  </si>
  <si>
    <t>叶城县易地扶贫搬迁调整融资模式后地方政府债券贴息补助2156.2万元。</t>
  </si>
  <si>
    <t>财政局</t>
  </si>
  <si>
    <t>马斌</t>
  </si>
  <si>
    <t>经济效益：足额发放率100%，资金支付率100%
社会效益：通过本项目实施，有效减少债务风险，缓解地方债务压力。</t>
  </si>
  <si>
    <t>五</t>
  </si>
  <si>
    <t>巩固三保障成果</t>
  </si>
  <si>
    <t>yc2024119</t>
  </si>
  <si>
    <t>叶城县2024年雨露计划项目</t>
  </si>
  <si>
    <t>享受“雨露计划+”职业教育补助</t>
  </si>
  <si>
    <t>就读在中、高职业教育在校生中叶城县户籍脱贫户（含监测户）子女享受3000元补助。预计享受学生12000人、总资金3600万元。</t>
  </si>
  <si>
    <t>教育局</t>
  </si>
  <si>
    <t>阿里同古丽·阿吾东</t>
  </si>
  <si>
    <t>资助标准3000元/学年，受助学生满意度100%；
社会效益：资助脱贫户（含监测帮扶对象）子女人数12000人，持续提升脱贫人口接受中高等职业教育比例，减轻脱贫户及监测帮扶学生和家庭就学压力。</t>
  </si>
  <si>
    <t>六</t>
  </si>
  <si>
    <t>项目管理费</t>
  </si>
  <si>
    <t>yc2024120</t>
  </si>
  <si>
    <t>叶城县2024年项目管理费</t>
  </si>
  <si>
    <t>提取项目管理费500万元</t>
  </si>
  <si>
    <t>财政局、乡村振兴局</t>
  </si>
  <si>
    <t>马斌、唐俊</t>
  </si>
  <si>
    <t>社会效益：进一步提高我县衔接项目管理水平，帮助衔接资金项目有序合规开展</t>
  </si>
  <si>
    <t>七</t>
  </si>
  <si>
    <t>yc2024121</t>
  </si>
  <si>
    <t>叶城县2024年低氟边销茶项目</t>
  </si>
  <si>
    <t>项目总投资：69.5万元
项目建设内容：为全县9931户监测户，发放饮用低氟茶，2公斤/户，35元/公斤
项目建设地点：叶城县</t>
  </si>
  <si>
    <t>统战部</t>
  </si>
  <si>
    <t>王俊</t>
  </si>
  <si>
    <t>社会效益：通过实施低氟边销茶入户项目，确保困难群众喝得起、喝的到低氟边销茶，引导群众提高对饮茶型低氟病的防治意识，受益监测对象≥9931户，项目验收合格率100%。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</si>
</sst>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color theme="1"/>
      <name val="等线"/>
      <charset val="134"/>
      <scheme val="minor"/>
    </font>
    <font>
      <sz val="11"/>
      <name val="方正小标宋_GBK"/>
      <charset val="134"/>
    </font>
    <font>
      <b/>
      <sz val="16"/>
      <name val="宋体"/>
      <charset val="134"/>
    </font>
    <font>
      <sz val="16"/>
      <name val="宋体"/>
      <charset val="134"/>
    </font>
    <font>
      <sz val="16"/>
      <color rgb="FF000000"/>
      <name val="宋体"/>
      <charset val="134"/>
    </font>
    <font>
      <sz val="11"/>
      <name val="宋体"/>
      <charset val="134"/>
    </font>
    <font>
      <sz val="14"/>
      <name val="宋体"/>
      <charset val="134"/>
    </font>
    <font>
      <sz val="12"/>
      <name val="等线"/>
      <charset val="134"/>
      <scheme val="minor"/>
    </font>
    <font>
      <sz val="36"/>
      <name val="方正小标宋_GBK"/>
      <charset val="134"/>
    </font>
    <font>
      <sz val="16"/>
      <name val="黑体"/>
      <charset val="134"/>
    </font>
    <font>
      <b/>
      <sz val="16"/>
      <name val="黑体"/>
      <charset val="134"/>
    </font>
    <font>
      <sz val="16"/>
      <color rgb="FFFF0000"/>
      <name val="宋体"/>
      <charset val="134"/>
    </font>
    <font>
      <sz val="12"/>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6"/>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xf>
    <xf numFmtId="0" fontId="5" fillId="0" borderId="0" xfId="0" applyFont="1" applyFill="1" applyAlignment="1">
      <alignment horizontal="center" wrapText="1"/>
    </xf>
    <xf numFmtId="0" fontId="5" fillId="0" borderId="0" xfId="0" applyFont="1" applyFill="1" applyAlignment="1">
      <alignment horizontal="left" wrapText="1"/>
    </xf>
    <xf numFmtId="0" fontId="6" fillId="0" borderId="0" xfId="0" applyFont="1" applyFill="1" applyAlignment="1">
      <alignment horizontal="center" wrapText="1"/>
    </xf>
    <xf numFmtId="0" fontId="6" fillId="0" borderId="0" xfId="0" applyFont="1" applyFill="1" applyAlignment="1">
      <alignment horizontal="left" wrapText="1"/>
    </xf>
    <xf numFmtId="0" fontId="7"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10" fontId="2"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protection locked="0"/>
    </xf>
    <xf numFmtId="31"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12"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39033;&#30446;\8&#12289;&#21508;&#31867;&#23457;&#35745;&#25552;&#20379;\10&#12289;&#33258;&#27835;&#21306;&#34900;&#25509;&#36164;&#37329;&#20351;&#29992;&#31649;&#29702;&#32771;&#26680;&#35780;&#20272;\4&#12289;&#21439;&#32423;&#39046;&#23548;&#23567;&#32452;&#23457;&#23450;&#36164;&#26009;\&#21494;&#22478;&#21439;2024&#24180;&#24041;&#22266;&#25299;&#23637;&#33073;&#36139;&#25915;&#22362;&#25104;&#26524;&#21516;&#20065;&#26449;&#25391;&#20852;&#26377;&#25928;&#34900;&#25509;&#39033;&#30446;&#20648;&#22791;&#24211;&#65288;2023.12.1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
    </sheetNames>
    <sheetDataSet>
      <sheetData sheetId="0" refreshError="1">
        <row r="2">
          <cell r="B2" t="str">
            <v>项目库
编号</v>
          </cell>
          <cell r="C2" t="str">
            <v>项目名称</v>
          </cell>
          <cell r="D2" t="str">
            <v>项目类别</v>
          </cell>
          <cell r="E2" t="str">
            <v>项目子类型</v>
          </cell>
          <cell r="F2" t="str">
            <v>建设
性质</v>
          </cell>
          <cell r="G2" t="str">
            <v>建设地点</v>
          </cell>
          <cell r="H2" t="str">
            <v>主要建设内容</v>
          </cell>
          <cell r="I2" t="str">
            <v>建设单位</v>
          </cell>
          <cell r="J2" t="str">
            <v>建设规模</v>
          </cell>
          <cell r="K2" t="str">
            <v>资金规模及来源
（万元）</v>
          </cell>
          <cell r="L2" t="str">
            <v>资金来源（万元）</v>
          </cell>
        </row>
        <row r="2">
          <cell r="V2" t="str">
            <v>项目主管部门</v>
          </cell>
          <cell r="W2" t="str">
            <v>责任人</v>
          </cell>
          <cell r="X2" t="str">
            <v>绩效目标</v>
          </cell>
          <cell r="Y2" t="str">
            <v>入库时间</v>
          </cell>
          <cell r="Z2" t="str">
            <v>审批文号</v>
          </cell>
        </row>
        <row r="3">
          <cell r="L3" t="str">
            <v>财政衔接资金</v>
          </cell>
        </row>
        <row r="3">
          <cell r="S3" t="str">
            <v>其他涉农整合资金</v>
          </cell>
          <cell r="T3" t="str">
            <v>地方政府一般债券资金</v>
          </cell>
          <cell r="U3" t="str">
            <v>其他资金</v>
          </cell>
        </row>
        <row r="4">
          <cell r="L4" t="str">
            <v>小计</v>
          </cell>
          <cell r="M4" t="str">
            <v>巩固拓展和乡村振兴</v>
          </cell>
          <cell r="N4" t="str">
            <v>以工
代赈</v>
          </cell>
          <cell r="O4" t="str">
            <v>少数民族发展</v>
          </cell>
          <cell r="P4" t="str">
            <v>欠发达国有农场</v>
          </cell>
          <cell r="Q4" t="str">
            <v>欠发达国有林场</v>
          </cell>
          <cell r="R4" t="str">
            <v>欠发达国有牧场</v>
          </cell>
        </row>
        <row r="5">
          <cell r="K5">
            <v>183499.0085</v>
          </cell>
          <cell r="L5">
            <v>181499.0085</v>
          </cell>
          <cell r="M5">
            <v>173602.0085</v>
          </cell>
          <cell r="N5">
            <v>4431</v>
          </cell>
          <cell r="O5">
            <v>3444</v>
          </cell>
          <cell r="P5">
            <v>154</v>
          </cell>
          <cell r="Q5">
            <v>0</v>
          </cell>
          <cell r="R5">
            <v>0</v>
          </cell>
          <cell r="S5">
            <v>0</v>
          </cell>
          <cell r="T5">
            <v>2000</v>
          </cell>
          <cell r="U5">
            <v>0</v>
          </cell>
        </row>
        <row r="6">
          <cell r="B6" t="str">
            <v>产业发展</v>
          </cell>
        </row>
        <row r="6">
          <cell r="H6">
            <v>73</v>
          </cell>
          <cell r="I6">
            <v>0.658484846799595</v>
          </cell>
        </row>
        <row r="6">
          <cell r="K6">
            <v>120831.3165</v>
          </cell>
          <cell r="L6">
            <v>120831.3165</v>
          </cell>
          <cell r="M6">
            <v>117892.8165</v>
          </cell>
          <cell r="N6">
            <v>0</v>
          </cell>
          <cell r="O6">
            <v>2916.5</v>
          </cell>
          <cell r="P6">
            <v>154</v>
          </cell>
          <cell r="Q6">
            <v>0</v>
          </cell>
          <cell r="R6">
            <v>0</v>
          </cell>
          <cell r="S6">
            <v>0</v>
          </cell>
          <cell r="T6">
            <v>0</v>
          </cell>
          <cell r="U6">
            <v>0</v>
          </cell>
        </row>
        <row r="7">
          <cell r="B7" t="str">
            <v>yc2024001</v>
          </cell>
          <cell r="C7" t="str">
            <v>叶城县2024年依提木孔镇12村温室大棚建设项目</v>
          </cell>
          <cell r="D7" t="str">
            <v>产业发展</v>
          </cell>
          <cell r="E7" t="str">
            <v>种植业基地</v>
          </cell>
          <cell r="F7" t="str">
            <v>新建</v>
          </cell>
          <cell r="G7" t="str">
            <v>依提木孔镇12村</v>
          </cell>
          <cell r="H7" t="str">
            <v>项目总投资：2500万元。
建设内容：新建温室大棚50000平方米，折合50*10米标准温室大棚100座，25万元/座，及附属配套建设。
固定资产归村集体所有，由村级制定资产受益分配方案，体现资产受益的精准和差异化帮扶，并进行公告公示，原则上20%资金用于村级公益事业，80%用于开发就业岗位，解决困难群众就业。</v>
          </cell>
          <cell r="I7" t="str">
            <v>座</v>
          </cell>
          <cell r="J7">
            <v>100</v>
          </cell>
          <cell r="K7">
            <v>2500</v>
          </cell>
          <cell r="L7">
            <v>2500</v>
          </cell>
          <cell r="M7">
            <v>2500</v>
          </cell>
        </row>
        <row r="7">
          <cell r="V7" t="str">
            <v>农业农村局</v>
          </cell>
          <cell r="W7" t="str">
            <v>吐尔孙江·买买提艾力</v>
          </cell>
          <cell r="X7" t="str">
            <v>经济效益：村集体年收益≥36万元；
社会效益：带动就业70人以上，群众满意度≥95%。推动叶城县区域内蔬菜产业发展，保障市场供给和当地农产品市场果蔬交易，壮大叶城县农业经济。</v>
          </cell>
          <cell r="Y7">
            <v>45279</v>
          </cell>
          <cell r="Z7" t="str">
            <v>叶党农领字〔2023〕77号</v>
          </cell>
        </row>
        <row r="8">
          <cell r="B8" t="str">
            <v>yc2024002</v>
          </cell>
          <cell r="C8" t="str">
            <v>叶城县2024年依提木孔镇23村温室大棚建设项目</v>
          </cell>
          <cell r="D8" t="str">
            <v>产业发展</v>
          </cell>
          <cell r="E8" t="str">
            <v>种植业基地</v>
          </cell>
          <cell r="F8" t="str">
            <v>新建</v>
          </cell>
          <cell r="G8" t="str">
            <v>依提木孔镇23村</v>
          </cell>
          <cell r="H8" t="str">
            <v>项目总投资：2500万元。
建设内容：新建温室大棚50000平方米，折合50*10米标准温室大棚100座，25万元/座，及附属配套建设。
固定资产归村集体所有，由村级制定资产受益分配方案，体现资产受益的精准和差异化帮扶，并进行公告公示，原则上20%资金用于村级公益事业，80%用于开发就业岗位，解决困难群众就业。</v>
          </cell>
          <cell r="I8" t="str">
            <v>座</v>
          </cell>
          <cell r="J8">
            <v>100</v>
          </cell>
          <cell r="K8">
            <v>2500</v>
          </cell>
          <cell r="L8">
            <v>2500</v>
          </cell>
          <cell r="M8">
            <v>2500</v>
          </cell>
        </row>
        <row r="8">
          <cell r="V8" t="str">
            <v>农业农村局</v>
          </cell>
          <cell r="W8" t="str">
            <v>吐尔孙江·买买提艾力</v>
          </cell>
          <cell r="X8" t="str">
            <v>经济效益：村集体年收益≥45万元；
社会效益：带动就业85人以上，群众满意度≥95%。推动叶城县区域内蔬菜产业发展，保障市场供给和当地农产品市场果蔬交易，壮大叶城县农业经济。</v>
          </cell>
          <cell r="Y8">
            <v>45279</v>
          </cell>
          <cell r="Z8" t="str">
            <v>叶党农领字〔2023〕77号</v>
          </cell>
        </row>
        <row r="9">
          <cell r="B9" t="str">
            <v>yc2024003</v>
          </cell>
          <cell r="C9" t="str">
            <v>叶城县2024年依提木孔镇23村设施农业建设项目</v>
          </cell>
          <cell r="D9" t="str">
            <v>产业发展</v>
          </cell>
          <cell r="E9" t="str">
            <v>种植业基地</v>
          </cell>
          <cell r="F9" t="str">
            <v>新建</v>
          </cell>
          <cell r="G9" t="str">
            <v>依提木孔镇23村</v>
          </cell>
          <cell r="H9" t="str">
            <v>项目总投资：1750万元。
建设内容：新建温室大棚35000平方米，折合50*10米标准温室大棚70座，25万元/座，及附属配套建设。
固定资产归村集体所有，由村级制定资产受益分配方案，体现资产受益的精准和差异化帮扶，并进行公告公示，原则上20%资金用于村级公益事业，80%用于开发就业岗位，解决困难群众就业。</v>
          </cell>
          <cell r="I9" t="str">
            <v>座</v>
          </cell>
          <cell r="J9">
            <v>70</v>
          </cell>
          <cell r="K9">
            <v>1750</v>
          </cell>
          <cell r="L9">
            <v>1750</v>
          </cell>
          <cell r="M9">
            <v>1750</v>
          </cell>
        </row>
        <row r="9">
          <cell r="V9" t="str">
            <v>农业农村局</v>
          </cell>
          <cell r="W9" t="str">
            <v>吐尔孙江·买买提艾力</v>
          </cell>
          <cell r="X9" t="str">
            <v>经济效益：村集体年收益≥31.5万元；
社会效益：带动就业60人以上，群众满意度≥95%。推动叶城县区域内蔬菜产业发展，保障市场供给和当地农产品市场果蔬交易，壮大叶城县农业经济。</v>
          </cell>
          <cell r="Y9">
            <v>45279</v>
          </cell>
          <cell r="Z9" t="str">
            <v>叶党农领字〔2023〕77号</v>
          </cell>
        </row>
        <row r="10">
          <cell r="B10" t="str">
            <v>yc2024004</v>
          </cell>
          <cell r="C10" t="str">
            <v>叶城县2024年依提木孔镇24村温室大棚建设项目</v>
          </cell>
          <cell r="D10" t="str">
            <v>产业发展</v>
          </cell>
          <cell r="E10" t="str">
            <v>种植业基地</v>
          </cell>
          <cell r="F10" t="str">
            <v>新建</v>
          </cell>
          <cell r="G10" t="str">
            <v>依提木孔镇24村</v>
          </cell>
          <cell r="H10" t="str">
            <v>项目总投资：2375万元。
建设内容：新建温室大棚47500平方米，折合50*10米标准温室大棚95座，25万元/座，及附属配套建设。
固定资产归村集体所有，由村级制定资产受益分配方案，体现资产受益的精准和差异化帮扶，并进行公告公示，原则上20%资金用于村级公益事业，80%用于开发就业岗位，解决困难群众就业。</v>
          </cell>
          <cell r="I10" t="str">
            <v>座</v>
          </cell>
          <cell r="J10">
            <v>95</v>
          </cell>
          <cell r="K10">
            <v>2375</v>
          </cell>
          <cell r="L10">
            <v>2375</v>
          </cell>
          <cell r="M10">
            <v>2375</v>
          </cell>
        </row>
        <row r="10">
          <cell r="V10" t="str">
            <v>农业农村局</v>
          </cell>
          <cell r="W10" t="str">
            <v>吐尔孙江·买买提艾力</v>
          </cell>
          <cell r="X10" t="str">
            <v>经济效益：村集体年收益≥42.8万元；
社会效益：带动就业85人以上，群众满意度≥95%。推动叶城县区域内蔬菜产业发展，保障市场供给和当地农产品市场果蔬交易，壮大叶城县农业经济。</v>
          </cell>
          <cell r="Y10">
            <v>45279</v>
          </cell>
          <cell r="Z10" t="str">
            <v>叶党农领字〔2023〕77号</v>
          </cell>
        </row>
        <row r="11">
          <cell r="B11" t="str">
            <v>yc2024005</v>
          </cell>
          <cell r="C11" t="str">
            <v>叶城县2024年依提木孔镇24村设施农业建设项目</v>
          </cell>
          <cell r="D11" t="str">
            <v>产业发展</v>
          </cell>
          <cell r="E11" t="str">
            <v>种植业基地</v>
          </cell>
          <cell r="F11" t="str">
            <v>新建</v>
          </cell>
          <cell r="G11" t="str">
            <v>依提木孔镇24村</v>
          </cell>
          <cell r="H11" t="str">
            <v>项目总投资：2500万元。
建设内容：新建温室大棚50000平方米，折合50*10米标准温室大棚100座，25万元/座，及附属配套建设。
固定资产归村集体所有，由村级制定资产受益分配方案，体现资产受益的精准和差异化帮扶，并进行公告公示，原则上20%资金用于村级公益事业，80%用于开发就业岗位，解决困难群众就业。</v>
          </cell>
          <cell r="I11" t="str">
            <v>座</v>
          </cell>
          <cell r="J11">
            <v>100</v>
          </cell>
          <cell r="K11">
            <v>2500</v>
          </cell>
          <cell r="L11">
            <v>2500</v>
          </cell>
          <cell r="M11">
            <v>2500</v>
          </cell>
        </row>
        <row r="11">
          <cell r="V11" t="str">
            <v>农业农村局</v>
          </cell>
          <cell r="W11" t="str">
            <v>吐尔孙江·买买提艾力</v>
          </cell>
          <cell r="X11" t="str">
            <v>经济效益：村集体年收益≥45万元；
社会效益：带动就业90人以上，群众满意度≥95%。推动叶城县区域内蔬菜产业发展，保障市场供给和当地农产品市场果蔬交易，壮大叶城县农业经济。</v>
          </cell>
          <cell r="Y11">
            <v>45279</v>
          </cell>
          <cell r="Z11" t="str">
            <v>叶党农领字〔2023〕77号</v>
          </cell>
        </row>
        <row r="12">
          <cell r="B12" t="str">
            <v>yc2024006</v>
          </cell>
          <cell r="C12" t="str">
            <v>叶城县2024年洛克乡8村示范村乡村建设项目</v>
          </cell>
          <cell r="D12" t="str">
            <v>产业发展</v>
          </cell>
          <cell r="E12" t="str">
            <v>种植业基地</v>
          </cell>
          <cell r="F12" t="str">
            <v>新建</v>
          </cell>
          <cell r="G12" t="str">
            <v>洛克乡8村</v>
          </cell>
          <cell r="H12" t="str">
            <v>项目总投资：2000万元。
建设内容：新建温室大棚40000平方米，折合50*10米标准温室大棚80座，25万元/座，及附属配套建设。
固定资产归村集体所有，由村级制定资产受益分配方案，体现资产受益的精准和差异化帮扶，并进行公告公示，原则上20%资金用于村级公益事业，80%用于开发就业岗位，解决困难群众就业。</v>
          </cell>
          <cell r="I12" t="str">
            <v>座</v>
          </cell>
          <cell r="J12">
            <v>80</v>
          </cell>
          <cell r="K12">
            <v>2000</v>
          </cell>
          <cell r="L12">
            <v>2000</v>
          </cell>
          <cell r="M12">
            <v>2000</v>
          </cell>
        </row>
        <row r="12">
          <cell r="V12" t="str">
            <v>农业农村局</v>
          </cell>
          <cell r="W12" t="str">
            <v>吐尔孙江·买买提艾力</v>
          </cell>
          <cell r="X12" t="str">
            <v>经济效益：村集体年收益≥36万元；
社会效益：带动就业70人以上，群众满意度≥95%。推动叶城县区域内蔬菜产业发展，保障市场供给和当地农产品市场果蔬交易，壮大叶城县农业经济。</v>
          </cell>
          <cell r="Y12">
            <v>45279</v>
          </cell>
          <cell r="Z12" t="str">
            <v>叶党农领字〔2023〕77号</v>
          </cell>
        </row>
        <row r="13">
          <cell r="B13" t="str">
            <v>yc2024007</v>
          </cell>
          <cell r="C13" t="str">
            <v>叶城县2024年恰尔巴格镇13村温室大棚建设项目</v>
          </cell>
          <cell r="D13" t="str">
            <v>产业发展</v>
          </cell>
          <cell r="E13" t="str">
            <v>种植业基地</v>
          </cell>
          <cell r="F13" t="str">
            <v>新建</v>
          </cell>
          <cell r="G13" t="str">
            <v>恰尔巴格镇6村</v>
          </cell>
          <cell r="H13" t="str">
            <v>项目总投资：1850万元。
建设内容：新建温室大棚36855平方米，折合50*10米标准温室大棚74座，25万元/座，及附属配套建设。
固定资产归村集体所有，由村级制定资产受益分配方案，体现资产受益的精准和差异化帮扶，并进行公告公示，原则上20%资金用于村级公益事业，80%用于开发就业岗位，解决困难群众就业。</v>
          </cell>
          <cell r="I13" t="str">
            <v>座</v>
          </cell>
          <cell r="J13">
            <v>74</v>
          </cell>
          <cell r="K13">
            <v>1850</v>
          </cell>
          <cell r="L13">
            <v>1850</v>
          </cell>
          <cell r="M13">
            <v>1850</v>
          </cell>
        </row>
        <row r="13">
          <cell r="V13" t="str">
            <v>农业农村局</v>
          </cell>
          <cell r="W13" t="str">
            <v>吐尔孙江·买买提艾力</v>
          </cell>
          <cell r="X13" t="str">
            <v>经济效益：村集体年收益≥33万元；
社会效益：带动就业70人以上，群众满意度≥95%。推动叶城县区域内蔬菜产业发展，保障市场供给和当地农产品市场果蔬交易，壮大叶城县农业经济。</v>
          </cell>
          <cell r="Y13">
            <v>45279</v>
          </cell>
          <cell r="Z13" t="str">
            <v>叶党农领字〔2023〕77号</v>
          </cell>
        </row>
        <row r="14">
          <cell r="B14" t="str">
            <v>yc2024008</v>
          </cell>
          <cell r="C14" t="str">
            <v>叶城县2024年恰尔巴格镇5村温室大棚建设项目</v>
          </cell>
          <cell r="D14" t="str">
            <v>产业发展</v>
          </cell>
          <cell r="E14" t="str">
            <v>种植业基地</v>
          </cell>
          <cell r="F14" t="str">
            <v>新建</v>
          </cell>
          <cell r="G14" t="str">
            <v>恰尔巴格镇6村</v>
          </cell>
          <cell r="H14" t="str">
            <v>项目总投资：1825万元。
建设内容：新建温室大棚36660平方米，折合50*10米标准温室大棚73座，25万元/座，及附属配套建设。
固定资产归村集体所有，由村级制定资产受益分配方案，体现资产受益的精准和差异化帮扶，并进行公告公示，原则上20%资金用于村级公益事业，80%用于开发就业岗位，解决困难群众就业。</v>
          </cell>
          <cell r="I14" t="str">
            <v>座</v>
          </cell>
          <cell r="J14">
            <v>73</v>
          </cell>
          <cell r="K14">
            <v>1825</v>
          </cell>
          <cell r="L14">
            <v>1825</v>
          </cell>
          <cell r="M14">
            <v>1825</v>
          </cell>
        </row>
        <row r="14">
          <cell r="V14" t="str">
            <v>农业农村局</v>
          </cell>
          <cell r="W14" t="str">
            <v>吐尔孙江·买买提艾力</v>
          </cell>
          <cell r="X14" t="str">
            <v>经济效益：村集体年收益≥32万元；
社会效益：带动就业65人以上，群众满意度≥95%。推动叶城县区域内蔬菜产业发展，保障市场供给和当地农产品市场果蔬交易，壮大叶城县农业经济。</v>
          </cell>
          <cell r="Y14">
            <v>45279</v>
          </cell>
          <cell r="Z14" t="str">
            <v>叶党农领字〔2023〕77号</v>
          </cell>
        </row>
        <row r="15">
          <cell r="B15" t="str">
            <v>yc2024009</v>
          </cell>
          <cell r="C15" t="str">
            <v>叶城县2024年恰尔巴格镇7村温室大棚建设项目</v>
          </cell>
          <cell r="D15" t="str">
            <v>产业发展</v>
          </cell>
          <cell r="E15" t="str">
            <v>种植业基地</v>
          </cell>
          <cell r="F15" t="str">
            <v>新建</v>
          </cell>
          <cell r="G15" t="str">
            <v>恰尔巴格镇6村</v>
          </cell>
          <cell r="H15" t="str">
            <v>项目总投资：1850万元。
建设内容：新建温室大棚37050平方米，折合50*10米标准温室大棚74座，25万元/座，及附属配套建设。
固定资产归村集体所有，由村级制定资产受益分配方案，体现资产受益的精准和差异化帮扶，并进行公告公示，原则上20%资金用于村级公益事业，80%用于开发就业岗位，解决困难群众就业。</v>
          </cell>
          <cell r="I15" t="str">
            <v>座</v>
          </cell>
          <cell r="J15">
            <v>74</v>
          </cell>
          <cell r="K15">
            <v>1850</v>
          </cell>
          <cell r="L15">
            <v>1850</v>
          </cell>
          <cell r="M15">
            <v>1850</v>
          </cell>
        </row>
        <row r="15">
          <cell r="V15" t="str">
            <v>农业农村局</v>
          </cell>
          <cell r="W15" t="str">
            <v>吐尔孙江·买买提艾力</v>
          </cell>
          <cell r="X15" t="str">
            <v>经济效益：村集体年收益≥33万元；
社会效益：带动就业65人以上，群众满意度≥95%。推动叶城县区域内蔬菜产业发展，保障市场供给和当地农产品市场果蔬交易，壮大叶城县农业经济。</v>
          </cell>
          <cell r="Y15">
            <v>45279</v>
          </cell>
          <cell r="Z15" t="str">
            <v>叶党农领字〔2023〕77号</v>
          </cell>
        </row>
        <row r="16">
          <cell r="B16" t="str">
            <v>yc2024010</v>
          </cell>
          <cell r="C16" t="str">
            <v>叶城县2024年恰尔巴格镇6村温室大棚建设项目</v>
          </cell>
          <cell r="D16" t="str">
            <v>产业发展</v>
          </cell>
          <cell r="E16" t="str">
            <v>种植业基地</v>
          </cell>
          <cell r="F16" t="str">
            <v>新建</v>
          </cell>
          <cell r="G16" t="str">
            <v>恰尔巴格镇6村</v>
          </cell>
          <cell r="H16" t="str">
            <v>项目总投资：1975万元。
建设内容：新建温室大棚39435平方米，折合50*10米标准温室大棚79座，25万元/座，及附属配套建设。
固定资产归村集体所有，由村级制定资产受益分配方案，体现资产受益的精准和差异化帮扶，并进行公告公示，原则上20%资金用于村级公益事业，80%用于开发就业岗位，解决困难群众就业。</v>
          </cell>
          <cell r="I16" t="str">
            <v>座</v>
          </cell>
          <cell r="J16">
            <v>79</v>
          </cell>
          <cell r="K16">
            <v>1975</v>
          </cell>
          <cell r="L16">
            <v>1975</v>
          </cell>
          <cell r="M16">
            <v>1975</v>
          </cell>
        </row>
        <row r="16">
          <cell r="V16" t="str">
            <v>农业农村局</v>
          </cell>
          <cell r="W16" t="str">
            <v>吐尔孙江·买买提艾力</v>
          </cell>
          <cell r="X16" t="str">
            <v>经济效益：村集体年收益≥35万元；
社会效益：带动就业65人以上，群众满意度≥95%。推动叶城县区域内蔬菜产业发展，保障市场供给和当地农产品市场果蔬交易，壮大叶城县农业经济。</v>
          </cell>
          <cell r="Y16">
            <v>45279</v>
          </cell>
          <cell r="Z16" t="str">
            <v>叶党农领字〔2023〕77号</v>
          </cell>
        </row>
        <row r="17">
          <cell r="B17" t="str">
            <v>yc2024011</v>
          </cell>
          <cell r="C17" t="str">
            <v>叶城县2024年吐古其乡15村温室大棚建设项目</v>
          </cell>
          <cell r="D17" t="str">
            <v>产业发展</v>
          </cell>
          <cell r="E17" t="str">
            <v>种植业基地</v>
          </cell>
          <cell r="F17" t="str">
            <v>新建</v>
          </cell>
          <cell r="G17" t="str">
            <v>吐古其乡15村</v>
          </cell>
          <cell r="H17" t="str">
            <v>项目总投资：1000万元。
建设内容：新建温室大棚20000平方米，折合50*10米标准温室大棚40座，25万元/座，及附属配套建设。
固定资产归村集体所有，由村级制定资产受益分配方案，体现资产受益的精准和差异化帮扶，并进行公告公示，原则上20%资金用于村级公益事业，80%用于开发就业岗位，解决困难群众就业。</v>
          </cell>
          <cell r="I17" t="str">
            <v>座</v>
          </cell>
          <cell r="J17">
            <v>40</v>
          </cell>
          <cell r="K17">
            <v>1000</v>
          </cell>
          <cell r="L17">
            <v>1000</v>
          </cell>
          <cell r="M17">
            <v>1000</v>
          </cell>
        </row>
        <row r="17">
          <cell r="V17" t="str">
            <v>农业农村局</v>
          </cell>
          <cell r="W17" t="str">
            <v>吐尔孙江·买买提艾力</v>
          </cell>
          <cell r="X17" t="str">
            <v>经济效益：村集体年收益≥18万元；
社会效益：带动就业35人以上，群众满意度≥95%。推动叶城县区域内蔬菜产业发展，保障市场供给和当地农产品市场果蔬交易，壮大叶城县农业经济。</v>
          </cell>
          <cell r="Y17">
            <v>45279</v>
          </cell>
          <cell r="Z17" t="str">
            <v>叶党农领字〔2023〕77号</v>
          </cell>
        </row>
        <row r="18">
          <cell r="B18" t="str">
            <v>yc2024012</v>
          </cell>
          <cell r="C18" t="str">
            <v>叶城县2024年吐古其乡12村温室大棚建设项目</v>
          </cell>
          <cell r="D18" t="str">
            <v>产业发展</v>
          </cell>
          <cell r="E18" t="str">
            <v>种植业基地</v>
          </cell>
          <cell r="F18" t="str">
            <v>新建</v>
          </cell>
          <cell r="G18" t="str">
            <v>吐古其乡12村</v>
          </cell>
          <cell r="H18" t="str">
            <v>项目总投资：1750万元。
建设内容：新建温室大棚35000平方米，折合50*10米标准温室大棚70座，25万元/座，及附属配套建设。
固定资产归村集体所有，由村级制定资产受益分配方案，体现资产受益的精准和差异化帮扶，并进行公告公示，原则上20%资金用于村级公益事业，80%用于开发就业岗位，解决困难群众就业。</v>
          </cell>
          <cell r="I18" t="str">
            <v>座</v>
          </cell>
          <cell r="J18">
            <v>70</v>
          </cell>
          <cell r="K18">
            <v>1750</v>
          </cell>
          <cell r="L18">
            <v>1750</v>
          </cell>
          <cell r="M18">
            <v>1750</v>
          </cell>
        </row>
        <row r="18">
          <cell r="V18" t="str">
            <v>农业农村局</v>
          </cell>
          <cell r="W18" t="str">
            <v>吐尔孙江·买买提艾力</v>
          </cell>
          <cell r="X18" t="str">
            <v>经济效益：村集体年收益≥31万元；
社会效益：带动就业60人以上，群众满意度≥95%。推动叶城县区域内蔬菜产业发展，保障市场供给和当地农产品市场果蔬交易，壮大叶城县农业经济。</v>
          </cell>
          <cell r="Y18">
            <v>45279</v>
          </cell>
          <cell r="Z18" t="str">
            <v>叶党农领字〔2023〕77号</v>
          </cell>
        </row>
        <row r="19">
          <cell r="B19" t="str">
            <v>yc2024013</v>
          </cell>
          <cell r="C19" t="str">
            <v>叶城县2024年吐古其乡8村温室大棚建设项目</v>
          </cell>
          <cell r="D19" t="str">
            <v>产业发展</v>
          </cell>
          <cell r="E19" t="str">
            <v>种植业基地</v>
          </cell>
          <cell r="F19" t="str">
            <v>新建</v>
          </cell>
          <cell r="G19" t="str">
            <v>吐古其乡8村</v>
          </cell>
          <cell r="H19" t="str">
            <v>项目总投资：2250万元。
建设内容：新建温室大棚45000平方米，折合50*10米标准温室大棚40座，25万元/座，及附属配套建设。
固定资产归村集体所有，由村级制定资产受益分配方案，体现资产受益的精准和差异化帮扶，并进行公告公示，原则上20%资金用于村级公益事业，80%用于开发就业岗位，解决困难群众就业。</v>
          </cell>
          <cell r="I19" t="str">
            <v>座</v>
          </cell>
          <cell r="J19">
            <v>90</v>
          </cell>
          <cell r="K19">
            <v>2250</v>
          </cell>
          <cell r="L19">
            <v>2250</v>
          </cell>
          <cell r="M19">
            <v>2250</v>
          </cell>
        </row>
        <row r="19">
          <cell r="V19" t="str">
            <v>农业农村局</v>
          </cell>
          <cell r="W19" t="str">
            <v>吐尔孙江·买买提艾力</v>
          </cell>
          <cell r="X19" t="str">
            <v>经济效益：村集体年收益≥40万元；
社会效益：带动就业80人以上，群众满意度≥95%。推动叶城县区域内蔬菜产业发展，保障市场供给和当地农产品市场果蔬交易，壮大叶城县农业经济。</v>
          </cell>
          <cell r="Y19">
            <v>45279</v>
          </cell>
          <cell r="Z19" t="str">
            <v>叶党农领字〔2023〕77号</v>
          </cell>
        </row>
        <row r="20">
          <cell r="B20" t="str">
            <v>yc2024014</v>
          </cell>
          <cell r="C20" t="str">
            <v>叶城县2024年白杨镇温室大棚建设项目</v>
          </cell>
          <cell r="D20" t="str">
            <v>产业发展</v>
          </cell>
          <cell r="E20" t="str">
            <v>种植业基地</v>
          </cell>
          <cell r="F20" t="str">
            <v>新建</v>
          </cell>
          <cell r="G20" t="str">
            <v>白杨镇5村</v>
          </cell>
          <cell r="H20" t="str">
            <v>项目总投资：2975万元。
建设内容：新建温室大棚59500平方米，折合50*10米标准温室大棚119座，25万元/座，及附属配套建设。
固定资产归村集体所有，由村级制定资产受益分配方案，体现资产受益的精准和差异化帮扶，并进行公告公示，原则上20%资金用于村级公益事业，80%用于开发就业岗位，解决困难群众就业。</v>
          </cell>
          <cell r="I20" t="str">
            <v>座</v>
          </cell>
          <cell r="J20">
            <v>119</v>
          </cell>
          <cell r="K20">
            <v>2975</v>
          </cell>
          <cell r="L20">
            <v>2975</v>
          </cell>
          <cell r="M20">
            <v>2975</v>
          </cell>
        </row>
        <row r="20">
          <cell r="V20" t="str">
            <v>农业农村局</v>
          </cell>
          <cell r="W20" t="str">
            <v>吐尔孙江·买买提艾力</v>
          </cell>
          <cell r="X20" t="str">
            <v>经济效益：村集体年收益≥53万元；
社会效益：带动就业100人以上，群众满意度≥95%。推动叶城县区域内蔬菜产业发展，保障市场供给和当地农产品市场果蔬交易，壮大叶城县农业经济。</v>
          </cell>
          <cell r="Y20">
            <v>45279</v>
          </cell>
          <cell r="Z20" t="str">
            <v>叶党农领字〔2023〕77号</v>
          </cell>
        </row>
        <row r="21">
          <cell r="B21" t="str">
            <v>yc2024015</v>
          </cell>
          <cell r="C21" t="str">
            <v>叶城县2024年伯西热克镇9村温室大棚建设项目</v>
          </cell>
          <cell r="D21" t="str">
            <v>产业发展</v>
          </cell>
          <cell r="E21" t="str">
            <v>种植业基地</v>
          </cell>
          <cell r="F21" t="str">
            <v>新建</v>
          </cell>
          <cell r="G21" t="str">
            <v>伯西热克镇12村</v>
          </cell>
          <cell r="H21" t="str">
            <v>项目总投资：2618万元。
建设内容：新建温室大棚52000平方米，折合50*10米标准温室大棚104座，25万元/座，及附属配套建设。
固定资产归村集体所有，由村级制定资产受益分配方案，体现资产受益的精准和差异化帮扶，并进行公告公示，原则上20%资金用于村级公益事业，80%用于开发就业岗位，解决困难群众就业。</v>
          </cell>
          <cell r="I21" t="str">
            <v>座</v>
          </cell>
          <cell r="J21">
            <v>104</v>
          </cell>
          <cell r="K21">
            <v>2618</v>
          </cell>
          <cell r="L21">
            <v>2618</v>
          </cell>
          <cell r="M21">
            <v>2618</v>
          </cell>
        </row>
        <row r="21">
          <cell r="V21" t="str">
            <v>农业农村局</v>
          </cell>
          <cell r="W21" t="str">
            <v>吐尔孙江·买买提艾力</v>
          </cell>
          <cell r="X21" t="str">
            <v>经济效益：村集体年收益≥50万元；
社会效益：带动就业90人以上，群众满意度≥95%。推动叶城县区域内蔬菜产业发展，保障市场供给和当地农产品市场果蔬交易，壮大叶城县农业经济。</v>
          </cell>
          <cell r="Y21">
            <v>45279</v>
          </cell>
          <cell r="Z21" t="str">
            <v>叶党农领字〔2023〕77号</v>
          </cell>
        </row>
        <row r="22">
          <cell r="B22" t="str">
            <v>yc2024016</v>
          </cell>
          <cell r="C22" t="str">
            <v>叶城县2024年伯西热克镇12村温室大棚建设项目</v>
          </cell>
          <cell r="D22" t="str">
            <v>产业发展</v>
          </cell>
          <cell r="E22" t="str">
            <v>种植业基地</v>
          </cell>
          <cell r="F22" t="str">
            <v>新建</v>
          </cell>
          <cell r="G22" t="str">
            <v>伯西热克镇12村</v>
          </cell>
          <cell r="H22" t="str">
            <v>项目总投资：2378万元。
建设内容：新建温室大棚46500平方米，折合50*10米标准温室大棚93座，25万元/座，及附属配套建设。
固定资产归村集体所有，由村级制定资产受益分配方案，体现资产受益的精准和差异化帮扶，并进行公告公示，原则上20%资金用于村级公益事业，80%用于开发就业岗位，解决困难群众就业。</v>
          </cell>
          <cell r="I22" t="str">
            <v>座</v>
          </cell>
          <cell r="J22">
            <v>93</v>
          </cell>
          <cell r="K22">
            <v>2378</v>
          </cell>
          <cell r="L22">
            <v>2378</v>
          </cell>
          <cell r="M22">
            <v>2378</v>
          </cell>
        </row>
        <row r="22">
          <cell r="V22" t="str">
            <v>农业农村局</v>
          </cell>
          <cell r="W22" t="str">
            <v>吐尔孙江·买买提艾力</v>
          </cell>
          <cell r="X22" t="str">
            <v>经济效益：村集体年收益≥45万元；
社会效益：带动就业70人以上，群众满意度≥95%。推动叶城县区域内蔬菜产业发展，保障市场供给和当地农产品市场果蔬交易，壮大叶城县农业经济。</v>
          </cell>
          <cell r="Y22">
            <v>45279</v>
          </cell>
          <cell r="Z22" t="str">
            <v>叶党农领字〔2023〕77号</v>
          </cell>
        </row>
        <row r="23">
          <cell r="B23" t="str">
            <v>yc2024017</v>
          </cell>
          <cell r="C23" t="str">
            <v>叶城县2024年阿克塔什镇种植业基地配套建设项目</v>
          </cell>
          <cell r="D23" t="str">
            <v>产业发展</v>
          </cell>
          <cell r="E23" t="str">
            <v>种植业基地</v>
          </cell>
          <cell r="F23" t="str">
            <v>新建</v>
          </cell>
          <cell r="G23" t="str">
            <v>阿克塔什镇4村</v>
          </cell>
          <cell r="H23" t="str">
            <v>项目总投资：950万元
建设内容：新建0.2-0.5m³/s矩型渠4.4公里及附属配套；0.8-1.0m³/s矩型渠1公里及附属配套，修建25000立方米混凝土沉砂池及附属配套。
建设地点：阿克塔什镇</v>
          </cell>
          <cell r="I23" t="str">
            <v>公里</v>
          </cell>
          <cell r="J23">
            <v>5.4</v>
          </cell>
          <cell r="K23">
            <v>950</v>
          </cell>
          <cell r="L23">
            <v>950</v>
          </cell>
          <cell r="M23">
            <v>950</v>
          </cell>
        </row>
        <row r="23">
          <cell r="V23" t="str">
            <v>农业农村局</v>
          </cell>
          <cell r="W23" t="str">
            <v>吐尔孙江·买买提艾力</v>
          </cell>
          <cell r="X23" t="str">
            <v>经济效益：带动临时就业≥30人，人均月工资≥3000元，带动灌溉农田每亩增收≥200元。
社会效益：改善灌溉面积≥2170亩，新建渠道长度5.4公里，受益脱贫户（含监测帮扶对象）≥13770人，灌溉保证率75%。提高水资源利用率和保证率，全面提升灌溉水平，降低运行成本，节约水资源，改善农业用水条件，提高水利工程综合效益。</v>
          </cell>
          <cell r="Y23">
            <v>45279</v>
          </cell>
          <cell r="Z23" t="str">
            <v>叶党农领字〔2023〕77号</v>
          </cell>
        </row>
        <row r="24">
          <cell r="B24" t="str">
            <v>yc2024018</v>
          </cell>
          <cell r="C24" t="str">
            <v>叶城县2024年江格勒斯乡种植业基地配套建设项目</v>
          </cell>
          <cell r="D24" t="str">
            <v>产业发展</v>
          </cell>
          <cell r="E24" t="str">
            <v>种植业基地</v>
          </cell>
          <cell r="F24" t="str">
            <v>新建</v>
          </cell>
          <cell r="G24" t="str">
            <v>江格勒斯乡2村、4村、7村、9村、10村、11村、12村、15村</v>
          </cell>
          <cell r="H24" t="str">
            <v>项目总投资：1425万元
建设内容：新建0.3-0.8m³/s防渗渠19公里。
建设地点：江格勒斯乡巴格艾日克（2）村、塔合塔可瑞克（4）村、博斯坦（7）村、兰干（9）村、古勒巴格（10）村、盖米勒克（11）村、夏勒迪壤（12）村、柯克吉格迪（15）村</v>
          </cell>
          <cell r="I24" t="str">
            <v>公里</v>
          </cell>
          <cell r="J24">
            <v>19</v>
          </cell>
          <cell r="K24">
            <v>1425</v>
          </cell>
          <cell r="L24">
            <v>1425</v>
          </cell>
          <cell r="M24">
            <v>1425</v>
          </cell>
        </row>
        <row r="24">
          <cell r="V24" t="str">
            <v>农业农村局</v>
          </cell>
          <cell r="W24" t="str">
            <v>吐尔孙江·买买提艾力</v>
          </cell>
          <cell r="X24" t="str">
            <v>经济效益：带动临时就业≥54人，人均月工资≥3000元，带动灌溉农田每亩增收≥200元。
社会效益：改善灌溉面积≥8500亩，新建渠道长度19公里，受益脱贫户（含监测帮扶对象）≥4014人，提高水资源利用率和保证率，全面提升灌溉水平，降低运行成本，节约水资源，改善农业用水条件，提高水利工程综合效益。
可持续影响指标：项目建成后可持续使用年限≥10年</v>
          </cell>
          <cell r="Y24">
            <v>45279</v>
          </cell>
          <cell r="Z24" t="str">
            <v>叶党农领字〔2023〕77号</v>
          </cell>
        </row>
        <row r="25">
          <cell r="B25" t="str">
            <v>yc2024019</v>
          </cell>
          <cell r="C25" t="str">
            <v>叶城县2024年恰尔巴格镇种植业基地配套建设项目</v>
          </cell>
          <cell r="D25" t="str">
            <v>产业发展</v>
          </cell>
          <cell r="E25" t="str">
            <v>种植业基地</v>
          </cell>
          <cell r="F25" t="str">
            <v>新建</v>
          </cell>
          <cell r="G25" t="str">
            <v>恰尔巴格镇2村、3村、4村、10村、11村、12村、14村</v>
          </cell>
          <cell r="H25" t="str">
            <v>项目总投资：503万元
建设内容：新建0.2-0.8m³/s防渗渠7公里，其中：0.2m³/s的0.235公里、0.3m³/s的0.878公里、0.5m³/s的5.076公里、0.8m³/s的0.811公里。
建设地点：恰尔巴格镇2村、3村、4村、10村、11村、12村、14村</v>
          </cell>
          <cell r="I25" t="str">
            <v>公里</v>
          </cell>
          <cell r="J25">
            <v>7</v>
          </cell>
          <cell r="K25">
            <v>503</v>
          </cell>
          <cell r="L25">
            <v>503</v>
          </cell>
          <cell r="M25">
            <v>503</v>
          </cell>
        </row>
        <row r="25">
          <cell r="V25" t="str">
            <v>农业农村局</v>
          </cell>
          <cell r="W25" t="str">
            <v>吐尔孙江·买买提艾力</v>
          </cell>
          <cell r="X25" t="str">
            <v>经济效益：带动临时就业≥30人，人均月工资≥3000元，带动灌溉农田每亩增收≥200元。
社会效益：改善灌溉面积≥2400亩，新建渠道长度7公里，受益脱贫户（含监测帮扶对象）≥3608人，提高水资源利用率和保证率，全面提升灌溉水平，降低运行成本，节约水资源，改善农业用水条件，提高水利工程综合效益。</v>
          </cell>
          <cell r="Y25">
            <v>45279</v>
          </cell>
          <cell r="Z25" t="str">
            <v>叶党农领字〔2023〕77号</v>
          </cell>
        </row>
        <row r="26">
          <cell r="B26" t="str">
            <v>yc2024020</v>
          </cell>
          <cell r="C26" t="str">
            <v>叶城县2024年伯西热克镇种植业基地配套建设项目</v>
          </cell>
          <cell r="D26" t="str">
            <v>产业发展</v>
          </cell>
          <cell r="E26" t="str">
            <v>种植业基地</v>
          </cell>
          <cell r="F26" t="str">
            <v>新建</v>
          </cell>
          <cell r="G26" t="str">
            <v>伯西热克镇1村、2村、10村、12村、13村</v>
          </cell>
          <cell r="H26" t="str">
            <v>项目总投资：2558万元。
建设内容：1、新建0.2-1m³/s29.8公里。
2、新建12村1-2m³/s3.8公里。
建设地点：伯西热克镇1村、2村、10村、12村、13村</v>
          </cell>
          <cell r="I26" t="str">
            <v>公里</v>
          </cell>
          <cell r="J26">
            <v>33.6</v>
          </cell>
          <cell r="K26">
            <v>2558</v>
          </cell>
          <cell r="L26">
            <v>2558</v>
          </cell>
          <cell r="M26">
            <v>2558</v>
          </cell>
        </row>
        <row r="26">
          <cell r="V26" t="str">
            <v>农业农村局</v>
          </cell>
          <cell r="W26" t="str">
            <v>吐尔孙江·买买提艾力</v>
          </cell>
          <cell r="X26" t="str">
            <v>经济效益：带动就业≥80人，人均月工资≥3000元，带动灌溉农田每亩增收≥200元。
社会效益：改善灌溉面积≥15100亩，新建渠道长度33.6公里，受益脱贫户（含监测帮扶对象）≥4722人，提高水资源利用率和保证率，全面提升灌溉水平，降低运行成本，节约水资源，改善农业用水条件，提高水利工程综合效益。</v>
          </cell>
          <cell r="Y26">
            <v>45279</v>
          </cell>
          <cell r="Z26" t="str">
            <v>叶党农领字〔2023〕77号</v>
          </cell>
        </row>
        <row r="27">
          <cell r="B27" t="str">
            <v>yc2024021</v>
          </cell>
          <cell r="C27" t="str">
            <v>叶城县2024年铁提乡种植业基地配套建设项目</v>
          </cell>
          <cell r="D27" t="str">
            <v>产业发展</v>
          </cell>
          <cell r="E27" t="str">
            <v>种植业基地</v>
          </cell>
          <cell r="F27" t="str">
            <v>新建</v>
          </cell>
          <cell r="G27" t="str">
            <v>铁提乡1村、2村、3村、4村、8村、9村、10村</v>
          </cell>
          <cell r="H27" t="str">
            <v>项目总投资：1958.25万元
建设内容：新建0.2-0.8m³/s防渗渠26.11公里，75万元/公里，其中：1村3.11公里、2村6.4公里、3村1.63公里、4村1.27公里、8村1.5公里、9村5.2公里、10村7公里。
建设地点：铁提乡1村、2村、3村、4村、8村、9村、10村</v>
          </cell>
          <cell r="I27" t="str">
            <v>公里</v>
          </cell>
          <cell r="J27">
            <v>26.11</v>
          </cell>
          <cell r="K27">
            <v>1958.25</v>
          </cell>
          <cell r="L27">
            <v>1958.25</v>
          </cell>
          <cell r="M27">
            <v>1958.25</v>
          </cell>
        </row>
        <row r="27">
          <cell r="V27" t="str">
            <v>农业农村局</v>
          </cell>
          <cell r="W27" t="str">
            <v>吐尔孙江·买买提艾力</v>
          </cell>
          <cell r="X27" t="str">
            <v>经济效益：带动临时就业≥55人，人均月工资≥3000元，带动灌溉农田每亩增收≥200元。
社会效益：改善灌溉面积≥9000亩，新建渠道长度26.11公里，受益脱贫户（含监测帮扶对象）≥4175人，提高水资源利用率和保证率，全面提升灌溉水平，降低运行成本，节约水资源，改善农业用水条件，提高水利工程综合效益。</v>
          </cell>
          <cell r="Y27">
            <v>45279</v>
          </cell>
          <cell r="Z27" t="str">
            <v>叶党农领字〔2023〕77号</v>
          </cell>
        </row>
        <row r="28">
          <cell r="B28" t="str">
            <v>yc2024022</v>
          </cell>
          <cell r="C28" t="str">
            <v>叶城县2024年巴仁乡种植业基地配套建设项目</v>
          </cell>
          <cell r="D28" t="str">
            <v>产业发展</v>
          </cell>
          <cell r="E28" t="str">
            <v>种植业基地</v>
          </cell>
          <cell r="F28" t="str">
            <v>新建</v>
          </cell>
          <cell r="G28" t="str">
            <v>巴仁乡2村</v>
          </cell>
          <cell r="H28" t="str">
            <v>项目总投资350万元
建设内容：新建0.2-0.8m³/s防渗渠5公里，70万元/公里，建设宽6米、跨度8米桥梁1座。
建设地点：巴仁乡2村</v>
          </cell>
          <cell r="I28" t="str">
            <v>公里</v>
          </cell>
          <cell r="J28">
            <v>5</v>
          </cell>
          <cell r="K28">
            <v>350</v>
          </cell>
          <cell r="L28">
            <v>350</v>
          </cell>
        </row>
        <row r="28">
          <cell r="O28">
            <v>350</v>
          </cell>
        </row>
        <row r="28">
          <cell r="V28" t="str">
            <v>农业农村局</v>
          </cell>
          <cell r="W28" t="str">
            <v>吐尔孙江·买买提艾力</v>
          </cell>
          <cell r="X28" t="str">
            <v>经济效益：带动临时就业≥25人，人均月工资≥3000元，带动灌溉农田每亩增收≥200元。
社会效益：改善灌溉面积≥2000亩，新建渠道长度5公里，受益脱贫户（含监测帮扶对象）≥366人，提高水资源利用率和保证率，全面提升灌溉水平，降低运行成本，节约水资源，改善农业用水条件，提高水利工程综合效益。</v>
          </cell>
          <cell r="Y28">
            <v>45279</v>
          </cell>
          <cell r="Z28" t="str">
            <v>叶党农领字〔2023〕77号</v>
          </cell>
        </row>
        <row r="29">
          <cell r="B29" t="str">
            <v>yc2024023</v>
          </cell>
          <cell r="C29" t="str">
            <v>叶城县2024年河园镇种植业基地配套建设项目</v>
          </cell>
          <cell r="D29" t="str">
            <v>产业发展</v>
          </cell>
          <cell r="E29" t="str">
            <v>种植业基地</v>
          </cell>
          <cell r="F29" t="str">
            <v>新建</v>
          </cell>
          <cell r="G29" t="str">
            <v>河园镇7村、19村、15村、9村、6村、17村</v>
          </cell>
          <cell r="H29" t="str">
            <v>项目总投资：2366.25万元
建设内容：新建0.2-1m³/s防渗渠31.55公里，75万元/公里。
建设地点：河园镇7村、19村、15村、9村、6村、17村</v>
          </cell>
          <cell r="I29" t="str">
            <v>公里</v>
          </cell>
          <cell r="J29">
            <v>31.55</v>
          </cell>
          <cell r="K29">
            <v>2366.25</v>
          </cell>
          <cell r="L29">
            <v>2366.25</v>
          </cell>
          <cell r="M29">
            <v>2366.25</v>
          </cell>
        </row>
        <row r="29">
          <cell r="V29" t="str">
            <v>农业农村局</v>
          </cell>
          <cell r="W29" t="str">
            <v>吐尔孙江·买买提艾力</v>
          </cell>
          <cell r="X29" t="str">
            <v>经济效益：带动临时就业≥60人，人均月工资≥3000元，带动灌溉农田每亩增收≥200元。
数量指标：新建渠道长度31.55公里，每公里75万元，改善灌溉面积≥14100亩，质量指标：项目（工程）验收合格率100%。
社会效益：带动脱贫户和边缘易致贫户人数≥1528人，提高水资源利用率和保证率，提升项目村基础设施，全面提升灌溉水平，节约水资源，改善农业用水条件，提高水利工程综合利用率。</v>
          </cell>
          <cell r="Y29">
            <v>45279</v>
          </cell>
          <cell r="Z29" t="str">
            <v>叶党农领字〔2023〕77号</v>
          </cell>
        </row>
        <row r="30">
          <cell r="B30" t="str">
            <v>yc2024024</v>
          </cell>
          <cell r="C30" t="str">
            <v>叶城县2024年夏合甫乡种植业基地配套建设项目</v>
          </cell>
          <cell r="D30" t="str">
            <v>产业发展</v>
          </cell>
          <cell r="E30" t="str">
            <v>种植业基地</v>
          </cell>
          <cell r="F30" t="str">
            <v>新建</v>
          </cell>
          <cell r="G30" t="str">
            <v>夏合甫乡4村、5村、6村、10村、11村、12村、13村、16村、17村、18村</v>
          </cell>
          <cell r="H30" t="str">
            <v>项目总投资：1200万元
建设内容：新建0.2-0.5m³/s防渗渠20公里。
建设地点：夏合甫乡4村、5村、6村、10村、11村、12村、13村、16村、17村、18村</v>
          </cell>
          <cell r="I30" t="str">
            <v>公里</v>
          </cell>
          <cell r="J30">
            <v>20</v>
          </cell>
          <cell r="K30">
            <v>1200</v>
          </cell>
          <cell r="L30">
            <v>1200</v>
          </cell>
          <cell r="M30">
            <v>1200</v>
          </cell>
        </row>
        <row r="30">
          <cell r="V30" t="str">
            <v>农业农村局</v>
          </cell>
          <cell r="W30" t="str">
            <v>吐尔孙江·买买提艾力</v>
          </cell>
          <cell r="X30" t="str">
            <v>经济效益：带动临时就业≥54人，人均月工资≥3000元，带动灌溉农田每亩增收≥200元。
社会效益：改善灌溉面积≥8600亩，新建渠道长度20公里，受益脱贫户（含监测帮扶对象）≥3066人，提高水资源利用率和保证率，全面提升灌溉水平，降低运行成本，节约水资源，改善农业用水条件，提高水利工程综合效益。</v>
          </cell>
          <cell r="Y30">
            <v>45279</v>
          </cell>
          <cell r="Z30" t="str">
            <v>叶党农领字〔2023〕77号</v>
          </cell>
        </row>
        <row r="31">
          <cell r="B31" t="str">
            <v>yc2024025</v>
          </cell>
          <cell r="C31" t="str">
            <v>叶城县2024年乌夏巴什镇种植业基地配套建设项目</v>
          </cell>
          <cell r="D31" t="str">
            <v>产业发展</v>
          </cell>
          <cell r="E31" t="str">
            <v>种植业基地</v>
          </cell>
          <cell r="F31" t="str">
            <v>新建</v>
          </cell>
          <cell r="G31" t="str">
            <v>乌夏巴什镇1村、2村、3村、4村、5村、6村、7村、11村、12村、14村、15村、16村、18村、19村、20村</v>
          </cell>
          <cell r="H31" t="str">
            <v>项目总投资：2827.5万元
建设内容：新建0.2m³/s—1m³/sU型渠37.7公里。
建设地点：乌夏巴什镇1村、2村、3村、4村、5村、6村、7村、11村、12村、14村、15村、16村、18村、19村、20村</v>
          </cell>
          <cell r="I31" t="str">
            <v>公里</v>
          </cell>
          <cell r="J31">
            <v>37.7</v>
          </cell>
          <cell r="K31">
            <v>2827.5</v>
          </cell>
          <cell r="L31">
            <v>2827.5</v>
          </cell>
          <cell r="M31">
            <v>2827.5</v>
          </cell>
        </row>
        <row r="31">
          <cell r="V31" t="str">
            <v>农业农村局</v>
          </cell>
          <cell r="W31" t="str">
            <v>吐尔孙江·买买提艾力</v>
          </cell>
          <cell r="X31" t="str">
            <v>经济效益：带动临时就业≥75人，人均月工资≥3000元，带动灌溉农田每亩增收≥200元。
社会效益：改善灌溉面积≥17000亩，新建渠道长度37.7公里，受益脱贫户（含监测帮扶对象）≥10515人，提高水资源利用率和保证率，全面提升灌溉水平，降低运行成本，节约水资源，改善农业用水条件，提高水利工程综合效益。</v>
          </cell>
          <cell r="Y31">
            <v>45279</v>
          </cell>
          <cell r="Z31" t="str">
            <v>叶党农领字〔2023〕77号</v>
          </cell>
        </row>
        <row r="32">
          <cell r="B32" t="str">
            <v>yc2024026</v>
          </cell>
          <cell r="C32" t="str">
            <v>叶城县2024年依力克其乡种植业基地配套建设项目</v>
          </cell>
          <cell r="D32" t="str">
            <v>产业发展</v>
          </cell>
          <cell r="E32" t="str">
            <v>种植业基地</v>
          </cell>
          <cell r="F32" t="str">
            <v>新建</v>
          </cell>
          <cell r="G32" t="str">
            <v>依力克其乡5村、13村、15村</v>
          </cell>
          <cell r="H32" t="str">
            <v>项目总投资：2265万元
建设内容：新建0.2-0.8m³/s防渗渠30.2公里。
建设地点：依力克其乡5村、13村、15村</v>
          </cell>
          <cell r="I32" t="str">
            <v>公里</v>
          </cell>
          <cell r="J32">
            <v>30.2</v>
          </cell>
          <cell r="K32">
            <v>2265</v>
          </cell>
          <cell r="L32">
            <v>2265</v>
          </cell>
          <cell r="M32">
            <v>2265</v>
          </cell>
        </row>
        <row r="32">
          <cell r="V32" t="str">
            <v>农业农村局</v>
          </cell>
          <cell r="W32" t="str">
            <v>吐尔孙江·买买提艾力</v>
          </cell>
          <cell r="X32" t="str">
            <v>经济效益：带动临时就业≥70人，人均月工资≥3000元，带动灌溉农田每亩增收≥200元。
社会效益：改善灌溉面积≥12000亩，新建渠道长度30.2公里，受益脱贫户（含监测帮扶对象）≥1035人，提高水资源利用率和保证率，全面提升灌溉水平，降低运行成本，节约水资源，改善农业用水条件，提高水利工程综合效益。</v>
          </cell>
          <cell r="Y32">
            <v>45279</v>
          </cell>
          <cell r="Z32" t="str">
            <v>叶党农领字〔2023〕77号</v>
          </cell>
        </row>
        <row r="33">
          <cell r="B33" t="str">
            <v>yc2024027</v>
          </cell>
          <cell r="C33" t="str">
            <v>叶城县2024年吐古其乡种植业基地配套建设项目</v>
          </cell>
          <cell r="D33" t="str">
            <v>产业发展</v>
          </cell>
          <cell r="E33" t="str">
            <v>种植业基地</v>
          </cell>
          <cell r="F33" t="str">
            <v>新建</v>
          </cell>
          <cell r="G33" t="str">
            <v>吐古其乡6村、13村、14村</v>
          </cell>
          <cell r="H33" t="str">
            <v>项目总投资：1500万元。
建设内容：新建0.5-1m³/s防渗渠20公里，75万元/公里。
建设地点：吐古其乡6村、13村、14村</v>
          </cell>
          <cell r="I33" t="str">
            <v>公里</v>
          </cell>
          <cell r="J33">
            <v>20</v>
          </cell>
          <cell r="K33">
            <v>1500</v>
          </cell>
          <cell r="L33">
            <v>1500</v>
          </cell>
          <cell r="M33">
            <v>1500</v>
          </cell>
        </row>
        <row r="33">
          <cell r="V33" t="str">
            <v>农业农村局</v>
          </cell>
          <cell r="W33" t="str">
            <v>吐尔孙江·买买提艾力</v>
          </cell>
          <cell r="X33" t="str">
            <v>经济效益：带动临时就业≥55人，人均月工资≥3000元，带动灌溉农田每亩增收≥200元。
社会效益：改善灌溉面积≥8600亩，新建渠道长度20公里，受益脱贫户（含监测帮扶对象）≥473人，提高水资源利用率和保证率，全面提升灌溉水平，降低运行成本，节约水资源，改善农业用水条件，提高水利工程综合效益。</v>
          </cell>
          <cell r="Y33">
            <v>45279</v>
          </cell>
          <cell r="Z33" t="str">
            <v>叶党农领字〔2023〕77号</v>
          </cell>
        </row>
        <row r="34">
          <cell r="B34" t="str">
            <v>yc2024028</v>
          </cell>
          <cell r="C34" t="str">
            <v>叶城县2024年金果镇种植业基地配套建设项目</v>
          </cell>
          <cell r="D34" t="str">
            <v>产业发展</v>
          </cell>
          <cell r="E34" t="str">
            <v>种植业基地</v>
          </cell>
          <cell r="F34" t="str">
            <v>新建</v>
          </cell>
          <cell r="G34" t="str">
            <v>金果镇1村、2村、4村、5村、6村、7村、8村、10村、11村、13村</v>
          </cell>
          <cell r="H34" t="str">
            <v>项目总投资：2310万元。
建设内容：新建0.5-0.8m³/s防渗渠30.8公里，75万元/公里，其中：1村6公里、2村2.6公里、4村6公里、5村3公里、6村1公里、7村3公里、8村1公里、10村2.6公里、11村3.4公里、13村2.2公里。
建设地点：金果镇1村、2村、4村、5村、6村、7村、8村、10村、11村、13村</v>
          </cell>
          <cell r="I34" t="str">
            <v>公里</v>
          </cell>
          <cell r="J34">
            <v>30.8</v>
          </cell>
          <cell r="K34">
            <v>2310</v>
          </cell>
          <cell r="L34">
            <v>2310</v>
          </cell>
          <cell r="M34">
            <v>1540</v>
          </cell>
        </row>
        <row r="34">
          <cell r="O34">
            <v>770</v>
          </cell>
        </row>
        <row r="34">
          <cell r="V34" t="str">
            <v>农业农村局</v>
          </cell>
          <cell r="W34" t="str">
            <v>吐尔孙江·买买提艾力</v>
          </cell>
          <cell r="X34" t="str">
            <v>经济效益：带动临时就业≥65人，人均月工资≥3000元，带动灌溉农田每亩增收≥200元。
社会效益：改善灌溉面积≥7500亩，新建渠道长度19.8公里，受益脱贫户（含监测帮扶对象）≥3752人，提高水资源利用率和保证率，全面提升灌溉水平，降低运行成本，节约水资源，改善农业用水条件，提高水利工程综合效益。</v>
          </cell>
          <cell r="Y34">
            <v>45279</v>
          </cell>
          <cell r="Z34" t="str">
            <v>叶党农领字〔2023〕77号</v>
          </cell>
        </row>
        <row r="35">
          <cell r="B35" t="str">
            <v>yc2024029</v>
          </cell>
          <cell r="C35" t="str">
            <v>叶城县2024年依提木孔镇种植业基地配套建设项目</v>
          </cell>
          <cell r="D35" t="str">
            <v>产业发展</v>
          </cell>
          <cell r="E35" t="str">
            <v>种植业基地</v>
          </cell>
          <cell r="F35" t="str">
            <v>新建</v>
          </cell>
          <cell r="G35" t="str">
            <v>依提木孔镇1村、2村、3村、4村、5村、6村</v>
          </cell>
          <cell r="H35" t="str">
            <v>项目总投资：700万元。
建设内容：新建0.2-1m³/s防渗渠10公里，70万元/公里。
建设地点：依提木孔镇1村、2村、3村、4村、5村、6村</v>
          </cell>
          <cell r="I35" t="str">
            <v>公里</v>
          </cell>
          <cell r="J35">
            <v>10</v>
          </cell>
          <cell r="K35">
            <v>700</v>
          </cell>
          <cell r="L35">
            <v>700</v>
          </cell>
          <cell r="M35">
            <v>700</v>
          </cell>
        </row>
        <row r="35">
          <cell r="V35" t="str">
            <v>农业农村局</v>
          </cell>
          <cell r="W35" t="str">
            <v>吐尔孙江·买买提艾力</v>
          </cell>
          <cell r="X35" t="str">
            <v>经济效益：带动临时就业≥40人，人均月工资≥3000元，带动灌溉农田每亩增收≥200元。
社会效益：改善灌溉面积≥4200亩，新建渠道长度10公里，受益脱贫户（含监测帮扶对象）≥2789人，提高水资源利用率和保证率，全面提升灌溉水平，降低运行成本，节约水资源，改善农业用水条件，提高水利工程综合效益。</v>
          </cell>
          <cell r="Y35">
            <v>45279</v>
          </cell>
          <cell r="Z35" t="str">
            <v>叶党农领字〔2023〕77号</v>
          </cell>
        </row>
        <row r="36">
          <cell r="B36" t="str">
            <v>yc2024030</v>
          </cell>
          <cell r="C36" t="str">
            <v>叶城县2024年乌吉热克乡种植业基地配套建设项目</v>
          </cell>
          <cell r="D36" t="str">
            <v>产业发展</v>
          </cell>
          <cell r="E36" t="str">
            <v>种植业基地</v>
          </cell>
          <cell r="F36" t="str">
            <v>新建</v>
          </cell>
          <cell r="G36" t="str">
            <v>乌吉热克乡1村、3村、4村、5村、6村、7村、9村、10村、11村、12村、13村</v>
          </cell>
          <cell r="H36" t="str">
            <v>项目总投资：2705.25万元
建设内容：新建0.3-0.8m³/s防渗渠36.07公里。
建设地点；乌吉热克乡1村、3村、4村、5村、6村、7村、9村、10村、11村、12村、13村</v>
          </cell>
          <cell r="I36" t="str">
            <v>公里</v>
          </cell>
          <cell r="J36">
            <v>36.07</v>
          </cell>
          <cell r="K36">
            <v>2705.25</v>
          </cell>
          <cell r="L36">
            <v>2705.25</v>
          </cell>
          <cell r="M36">
            <v>2705.25</v>
          </cell>
        </row>
        <row r="36">
          <cell r="V36" t="str">
            <v>农业农村局</v>
          </cell>
          <cell r="W36" t="str">
            <v>吐尔孙江·买买提艾力</v>
          </cell>
          <cell r="X36" t="str">
            <v>经济效益：带动临时就业≥80人，人均月工资≥3000元，带动灌溉农田每亩增收≥200元。
社会效益：改善灌溉面积≥15800亩，新建渠道长度36.07公里，受益脱贫户（含监测帮扶对象）≥3995人，提高水资源利用率和保证率，全面提升灌溉水平，降低运行成本，节约水资源，改善农业用水条件，提高水利工程综合效益。</v>
          </cell>
          <cell r="Y36">
            <v>45279</v>
          </cell>
          <cell r="Z36" t="str">
            <v>叶党农领字〔2023〕77号</v>
          </cell>
        </row>
        <row r="37">
          <cell r="B37" t="str">
            <v>yc2024031</v>
          </cell>
          <cell r="C37" t="str">
            <v>叶城县2024年白杨镇种植业基地配套建设项目</v>
          </cell>
          <cell r="D37" t="str">
            <v>产业发展</v>
          </cell>
          <cell r="E37" t="str">
            <v>种植业基地</v>
          </cell>
          <cell r="F37" t="str">
            <v>新建</v>
          </cell>
          <cell r="G37" t="str">
            <v>白杨镇1村、2村、8村、9村、12村、13村、14村、15村、19村、20村、21村、24村、25村</v>
          </cell>
          <cell r="H37" t="str">
            <v>项目总投资：2490.3万元
建设内容：新建0.3-0.8m³/s防渗渠33.204公里。
建设地点：1村、2村、9村、12村、13村、15村、20村、21村、24村、25村</v>
          </cell>
          <cell r="I37" t="str">
            <v>公里</v>
          </cell>
          <cell r="J37">
            <v>33.204</v>
          </cell>
          <cell r="K37">
            <v>2490.3</v>
          </cell>
          <cell r="L37">
            <v>2490.3</v>
          </cell>
          <cell r="M37">
            <v>2490.3</v>
          </cell>
        </row>
        <row r="37">
          <cell r="V37" t="str">
            <v>农业农村局</v>
          </cell>
          <cell r="W37" t="str">
            <v>吐尔孙江·买买提艾力</v>
          </cell>
          <cell r="X37" t="str">
            <v>经济效益：带动临时就业≥80人，人均月工资≥3000元，带动灌溉农田每亩增收≥200元。
社会效益：改善灌溉面积≥13900亩，新建渠道长度33.2公里，受益脱贫户（含监测帮扶对象）≥3109人，提高水资源利用率和保证率，全面提升灌溉水平，降低运行成本，节约水资源，改善农业用水条件，提高水利工程综合效益。</v>
          </cell>
          <cell r="Y37">
            <v>45279</v>
          </cell>
          <cell r="Z37" t="str">
            <v>叶党农领字〔2023〕77号</v>
          </cell>
        </row>
        <row r="38">
          <cell r="B38" t="str">
            <v>yc2024032</v>
          </cell>
          <cell r="C38" t="str">
            <v>叶城县2024年宗朗乡种植业基地配套建设项目</v>
          </cell>
          <cell r="D38" t="str">
            <v>产业发展</v>
          </cell>
          <cell r="E38" t="str">
            <v>种植业基地</v>
          </cell>
          <cell r="F38" t="str">
            <v>新建</v>
          </cell>
          <cell r="G38" t="str">
            <v>宗朗乡1村、2村、3村、4村、5村</v>
          </cell>
          <cell r="H38" t="str">
            <v>项目资金：711万元
建设内容：新建0.2-0.8m³/s防渗渠10公里，并配套水闸、农桥等渠系建筑物，其中：0.2m³/s的0.9公里、0.3m³/s的1.1公里、0.5m³/s的2公里、0.8m³/s的6公里。
建设地点：宗朗乡1村、2村、3村、4村、5村</v>
          </cell>
          <cell r="I38" t="str">
            <v>公里</v>
          </cell>
          <cell r="J38">
            <v>10</v>
          </cell>
          <cell r="K38">
            <v>711</v>
          </cell>
          <cell r="L38">
            <v>711</v>
          </cell>
          <cell r="M38">
            <v>711</v>
          </cell>
        </row>
        <row r="38">
          <cell r="V38" t="str">
            <v>农业农村局</v>
          </cell>
          <cell r="W38" t="str">
            <v>吐尔孙江·买买提艾力</v>
          </cell>
          <cell r="X38" t="str">
            <v>经济效益：带动临时就业≥42人，人均月工资≥3000元，带动灌溉农田每亩增收≥200元。
社会效益：改善灌溉面积≥1900亩，新建渠道长度10公里，受益脱贫户（含监测帮扶对象）≥2409人，提高水资源利用率和保证率，全面提升灌溉水平，降低运行成本，节约水资源，改善农业用水条件，提高水利工程综合效益。</v>
          </cell>
          <cell r="Y38">
            <v>45279</v>
          </cell>
          <cell r="Z38" t="str">
            <v>叶党农领字〔2023〕77号</v>
          </cell>
        </row>
        <row r="39">
          <cell r="B39" t="str">
            <v>yc2024033</v>
          </cell>
          <cell r="C39" t="str">
            <v>叶城县2024年恰其库木管理区种植业基地配套建设项目</v>
          </cell>
          <cell r="D39" t="str">
            <v>产业发展</v>
          </cell>
          <cell r="E39" t="str">
            <v>种植业基地</v>
          </cell>
          <cell r="F39" t="str">
            <v>新建</v>
          </cell>
          <cell r="G39" t="str">
            <v>恰其库木管理区3村、4村、5村、6村</v>
          </cell>
          <cell r="H39" t="str">
            <v>项目总投资：2025万元
建设内容：新建0.2-0.8m³/s防渗渠27公里,75万元/公里。其中，英协海尔（3）村6公里、喀拉墩（4）村6公里、萨依克其克（5）村13公里、夏合勒克（6）村2公里。
建设地点：恰其库木管理区3村、4村、5村、6村</v>
          </cell>
          <cell r="I39" t="str">
            <v>公里</v>
          </cell>
          <cell r="J39">
            <v>27</v>
          </cell>
          <cell r="K39">
            <v>2025</v>
          </cell>
          <cell r="L39">
            <v>2025</v>
          </cell>
          <cell r="M39">
            <v>2025</v>
          </cell>
        </row>
        <row r="39">
          <cell r="V39" t="str">
            <v>农业农村局</v>
          </cell>
          <cell r="W39" t="str">
            <v>吐尔孙江·买买提艾力</v>
          </cell>
          <cell r="X39" t="str">
            <v>经济效益：带动临时就业≥65人，人均月工资≥3000元，带动灌溉农田每亩增收≥200元。
社会效益：改善灌溉面积≥12000亩，新建渠道长度27公里，受益脱贫户（含监测帮扶对象）≥3110人，提高水资源利用率和保证率，全面提升灌溉水平，降低运行成本，节约水资源，改善农业用水条件，提高水利工程综合效益。</v>
          </cell>
          <cell r="Y39">
            <v>45279</v>
          </cell>
          <cell r="Z39" t="str">
            <v>叶党农领字〔2023〕77号</v>
          </cell>
        </row>
        <row r="40">
          <cell r="B40" t="str">
            <v>yc2024034</v>
          </cell>
          <cell r="C40" t="str">
            <v>叶城县2024年洛克乡种植业基地配套建设项目</v>
          </cell>
          <cell r="D40" t="str">
            <v>产业发展</v>
          </cell>
          <cell r="E40" t="str">
            <v>种植业基地</v>
          </cell>
          <cell r="F40" t="str">
            <v>新建</v>
          </cell>
          <cell r="G40" t="str">
            <v>洛克乡1村、2村、3村、4村、8村、10村、11村、12村</v>
          </cell>
          <cell r="H40" t="str">
            <v>项目总投资：968.5万元                                     
建设内容：新建0.2-0.8m³/s防渗渠14公里,70万元/公里。其中：1村1.2公里，2村1.9公里，3村0.7公里，4村3.8公里，8村1.1公里，10村2.1公里，11村2公里，12村1.2公里。
建设地点：洛克乡1村、2村、3村、4村、8村、10村、11村、12村</v>
          </cell>
          <cell r="I40" t="str">
            <v>公里</v>
          </cell>
          <cell r="J40">
            <v>14</v>
          </cell>
          <cell r="K40">
            <v>968.5</v>
          </cell>
          <cell r="L40">
            <v>968.5</v>
          </cell>
        </row>
        <row r="40">
          <cell r="O40">
            <v>968.5</v>
          </cell>
        </row>
        <row r="40">
          <cell r="V40" t="str">
            <v>农业农村局</v>
          </cell>
          <cell r="W40" t="str">
            <v>吐尔孙江·买买提艾力</v>
          </cell>
          <cell r="X40" t="str">
            <v>经济效益：带动临时就业≥50人，人均月工资≥3000元，带动灌溉农田每亩增收≥200元。
社会效益：改善灌溉面积≥6700亩，新建渠道长度14公里，受益脱贫户（含监测帮扶对象）≥9049人，提高水资源利用率和保证率，全面提升灌溉水平，降低运行成本，节约水资源，改善农业用水条件，提高水利工程综合效益。</v>
          </cell>
          <cell r="Y40">
            <v>45279</v>
          </cell>
          <cell r="Z40" t="str">
            <v>叶党农领字〔2023〕77号</v>
          </cell>
        </row>
        <row r="41">
          <cell r="B41" t="str">
            <v>yc2024035</v>
          </cell>
          <cell r="C41" t="str">
            <v>叶城县2024年柯克亚乡种植业基地配套建设项目</v>
          </cell>
          <cell r="D41" t="str">
            <v>产业发展</v>
          </cell>
          <cell r="E41" t="str">
            <v>种植业基地</v>
          </cell>
          <cell r="F41" t="str">
            <v>新建</v>
          </cell>
          <cell r="G41" t="str">
            <v>柯克亚乡15村、5村</v>
          </cell>
          <cell r="H41" t="str">
            <v>项目总投资：395万元
建设内容：新建0.2-0.8m³/s防渗渠5.2公里,其中：0.2m³/s的0.8公里、0.5m³/s的1.1公里、0.8m³/s的3.3公里。
建设地点：柯克亚乡15村、5村</v>
          </cell>
          <cell r="I41" t="str">
            <v>公里</v>
          </cell>
          <cell r="J41">
            <v>5.2</v>
          </cell>
          <cell r="K41">
            <v>395</v>
          </cell>
          <cell r="L41">
            <v>395</v>
          </cell>
          <cell r="M41">
            <v>395</v>
          </cell>
        </row>
        <row r="41">
          <cell r="V41" t="str">
            <v>农业农村局</v>
          </cell>
          <cell r="W41" t="str">
            <v>吐尔孙江·买买提艾力</v>
          </cell>
          <cell r="X41" t="str">
            <v>经济效益：带动临时就业≥30人，人均月工资≥3000元，带动灌溉农田每亩增收≥200元。
社会效益：改善灌溉面积≥1300亩，新建渠道长度5.2公里，受益脱贫户（含监测帮扶对象）≥376人，提高水资源利用率和保证率，全面提升灌溉水平，降低运行成本，节约水资源，改善农业用水条件，提高水利工程综合效益。</v>
          </cell>
          <cell r="Y41">
            <v>45279</v>
          </cell>
          <cell r="Z41" t="str">
            <v>叶党农领字〔2023〕77号</v>
          </cell>
        </row>
        <row r="42">
          <cell r="B42" t="str">
            <v>yc2024036</v>
          </cell>
          <cell r="C42" t="str">
            <v>叶城县2024年棋盘乡种植业基地配套建设项目</v>
          </cell>
          <cell r="D42" t="str">
            <v>产业发展</v>
          </cell>
          <cell r="E42" t="str">
            <v>种植业基地</v>
          </cell>
          <cell r="F42" t="str">
            <v>新建</v>
          </cell>
          <cell r="G42" t="str">
            <v>棋盘乡14村</v>
          </cell>
          <cell r="H42" t="str">
            <v>项目总投资：900万元
建设内容：棋盘乡14村新建0.2-0.8m³/s防渗渠12.74公里。
建设地点：棋盘乡14村</v>
          </cell>
          <cell r="I42" t="str">
            <v>公里</v>
          </cell>
          <cell r="J42">
            <v>12.74</v>
          </cell>
          <cell r="K42">
            <v>900</v>
          </cell>
          <cell r="L42">
            <v>900</v>
          </cell>
          <cell r="M42">
            <v>900</v>
          </cell>
        </row>
        <row r="42">
          <cell r="V42" t="str">
            <v>农业农村局</v>
          </cell>
          <cell r="W42" t="str">
            <v>吐尔孙江·买买提艾力</v>
          </cell>
          <cell r="X42" t="str">
            <v>经济效益：带动临时就业≥40人，人均月工资≥3000元，带动灌溉农田每亩增收≥200元。
社会效益：改善灌溉面积≥5700亩，新建渠道长度12.74公里，受益脱贫户（含监测帮扶对象）≥518人，提高水资源利用率和保证率，全面提升灌溉水平，降低运行成本，节约水资源，改善农业用水条件，提高水利工程综合效益。</v>
          </cell>
          <cell r="Y42">
            <v>45279</v>
          </cell>
          <cell r="Z42" t="str">
            <v>叶党农领字〔2023〕77号</v>
          </cell>
        </row>
        <row r="43">
          <cell r="B43" t="str">
            <v>yc2024037</v>
          </cell>
          <cell r="C43" t="str">
            <v>叶城县2024年林果高产示范园建设项目</v>
          </cell>
          <cell r="D43" t="str">
            <v>产业发展</v>
          </cell>
          <cell r="E43" t="str">
            <v>种植业基地</v>
          </cell>
          <cell r="F43" t="str">
            <v>新建</v>
          </cell>
          <cell r="G43" t="str">
            <v>白杨镇12村、15村、江格勒斯乡11村、恰尔巴格镇、恰其库木管理区、河园镇、铁提乡、吐古其乡1村、8村、14村、乌吉热克乡、乌夏巴什镇、夏合甫乡1村、2村、5村、8村、10村、14村、18村、依提木孔镇8村、9村、12村、13村、14村、16村、17村、19村、20村、25村、柯克亚乡16村、夏合甫乡园艺社区</v>
          </cell>
          <cell r="H43" t="str">
            <v>项目总投资：1543.83万元
建设内容：1、示范园16974.1亩，每亩补助750元，进行修剪、嫁接、提质增效等。其中：白杨镇750亩、江格勒斯乡300亩、恰尔巴格镇686.1亩、恰其库木管理区300亩、河园镇600亩、铁提乡2521亩、吐古其乡1950亩、乌吉热克乡1247亩、乌夏巴什镇100亩、夏合甫乡3400亩、依提木孔镇3650亩、柯克亚乡100亩、洛克乡1000亩、夏合甫乡370亩。</v>
          </cell>
          <cell r="I43" t="str">
            <v>亩</v>
          </cell>
          <cell r="J43">
            <v>16974.1</v>
          </cell>
          <cell r="K43">
            <v>1543.83</v>
          </cell>
          <cell r="L43">
            <v>1543.83</v>
          </cell>
          <cell r="M43">
            <v>1543.83</v>
          </cell>
        </row>
        <row r="43">
          <cell r="V43" t="str">
            <v>农业农村局</v>
          </cell>
          <cell r="W43" t="str">
            <v>吐尔孙江·买买提艾力</v>
          </cell>
          <cell r="X43" t="str">
            <v>经济效益：实现亩均增收≥150元。
社会效益：推动叶城县区域内果品产业发展，壮大叶城县农业经济。群众满意度≥95%。带动受益脱贫人口（含监测帮扶对象）≥30000人。</v>
          </cell>
          <cell r="Y43">
            <v>45279</v>
          </cell>
          <cell r="Z43" t="str">
            <v>叶党农领字〔2023〕77号</v>
          </cell>
        </row>
        <row r="44">
          <cell r="B44" t="str">
            <v>yc2024038</v>
          </cell>
          <cell r="C44" t="str">
            <v>叶城县2024年洛克乡2村示范村林果提质增效建设项目</v>
          </cell>
          <cell r="D44" t="str">
            <v>产业发展</v>
          </cell>
          <cell r="E44" t="str">
            <v>种植业基地</v>
          </cell>
          <cell r="F44" t="str">
            <v>新建</v>
          </cell>
          <cell r="G44" t="str">
            <v>洛克乡2村</v>
          </cell>
          <cell r="H44" t="str">
            <v>项目总投资：75万元
建设内容：林果提质增效1000亩，每亩补助750元，进行修剪、嫁接、提质增效等。
建设地点：洛克乡2村</v>
          </cell>
          <cell r="I44" t="str">
            <v>亩</v>
          </cell>
          <cell r="J44">
            <v>1000</v>
          </cell>
          <cell r="K44">
            <v>75</v>
          </cell>
          <cell r="L44">
            <v>75</v>
          </cell>
          <cell r="M44">
            <v>75</v>
          </cell>
        </row>
        <row r="44">
          <cell r="V44" t="str">
            <v>农业农村局</v>
          </cell>
          <cell r="W44" t="str">
            <v>吐尔孙江·买买提艾力</v>
          </cell>
          <cell r="X44" t="str">
            <v>经济效益：实现亩均增收≥150元。
社会效益：推动叶城县区域内果品产业发展，壮大叶城县农业经济。群众满意度≥95%。带动受益脱贫人口（含监测帮扶对象）≥30000人。</v>
          </cell>
          <cell r="Y44">
            <v>45279</v>
          </cell>
          <cell r="Z44" t="str">
            <v>叶党农领字〔2023〕77号</v>
          </cell>
        </row>
        <row r="45">
          <cell r="B45" t="str">
            <v>yc2024039</v>
          </cell>
          <cell r="C45" t="str">
            <v>叶城县2024年农业节水灌溉项目</v>
          </cell>
          <cell r="D45" t="str">
            <v>产业发展</v>
          </cell>
          <cell r="E45" t="str">
            <v>种植业基地</v>
          </cell>
          <cell r="F45" t="str">
            <v>新建</v>
          </cell>
          <cell r="G45" t="str">
            <v>铁提乡7村、10村；乌吉热克乡3村；恰其库木管理区1村；河园镇10村、11村；巴仁乡9村；依提木孔镇7村、8村、10村、11村、17村、19村、20村、21村、22村、24村；金果镇2村、3村、4村、6村、7村；伯西热克镇17村；吐古其乡1村、2村、3村、4村、5村、8村；白杨镇1村、4村、6村、7村、8村、9村、10村、13村、14村、15村、16村、17村、20村、21村、23村、24村</v>
          </cell>
          <cell r="H45" t="str">
            <v>项目总投资：14593.32万元
建设内容：节水灌溉121611亩，并配套相关附属设施，每亩1200元。其中：铁提乡5230亩、乌吉热克乡8400亩、恰其库木管理区8070亩、河园镇19800亩、依提木孔镇16391亩、伯西热克镇1500亩、吐古其乡1000亩、白杨镇3343亩、恰尔巴格镇6020亩、江格勒斯乡20720亩、洛克乡3850亩、夏合甫乡9077亩、依力克其乡10910亩、宗朗乡7300亩。</v>
          </cell>
          <cell r="I45" t="str">
            <v>亩</v>
          </cell>
          <cell r="J45">
            <v>121611</v>
          </cell>
          <cell r="K45">
            <v>14593.32</v>
          </cell>
          <cell r="L45">
            <v>14593.32</v>
          </cell>
          <cell r="M45">
            <v>14593.32</v>
          </cell>
        </row>
        <row r="45">
          <cell r="V45" t="str">
            <v>农业农村局</v>
          </cell>
          <cell r="W45" t="str">
            <v>吐尔孙江·买买提艾力</v>
          </cell>
          <cell r="X45" t="str">
            <v>经济效益：实现亩均增收200以上。
社会效益：改善灌溉面积121611亩，提高水资源利用率和保证率，全面提升灌溉水平，降低运行成本，节约水资源，改善农业用水条件，完善产业基础，提高产业发展效益。</v>
          </cell>
          <cell r="Y45">
            <v>45279</v>
          </cell>
          <cell r="Z45" t="str">
            <v>叶党农领字〔2023〕77号</v>
          </cell>
        </row>
        <row r="46">
          <cell r="B46" t="str">
            <v>yc2024040</v>
          </cell>
          <cell r="C46" t="str">
            <v>叶城县2024年保鲜冷藏库建设项目</v>
          </cell>
          <cell r="D46" t="str">
            <v>产业发展</v>
          </cell>
          <cell r="E46" t="str">
            <v>农产品仓储保险冷链基础设施建设</v>
          </cell>
          <cell r="F46" t="str">
            <v>新建</v>
          </cell>
          <cell r="G46" t="str">
            <v>依力克其乡16村、恰尔巴格镇15村、夏合甫乡园艺社区</v>
          </cell>
          <cell r="H46" t="str">
            <v>项目总投资：560万元
建设内容：1、依力克其乡新建2座600m³冷藏保鲜库及附属配套，120万元/座。
2、在恰尔巴格镇15村新建600立方米保鲜库，配备烘干机一台。
3、夏合甫乡园艺社区15座保鲜库更换冷风机30台，配套电缆线、架子及配件更换。配备电动叉车2台，塑料周转筐1万个。</v>
          </cell>
          <cell r="I46" t="str">
            <v>座</v>
          </cell>
          <cell r="J46">
            <v>3</v>
          </cell>
          <cell r="K46">
            <v>560</v>
          </cell>
          <cell r="L46">
            <v>560</v>
          </cell>
          <cell r="M46">
            <v>406</v>
          </cell>
          <cell r="N46" t="str">
            <v/>
          </cell>
        </row>
        <row r="46">
          <cell r="P46">
            <v>154</v>
          </cell>
        </row>
        <row r="46">
          <cell r="V46" t="str">
            <v>农业农村局</v>
          </cell>
          <cell r="W46" t="str">
            <v>吐尔孙江·买买提艾力</v>
          </cell>
          <cell r="X46" t="str">
            <v>经济效益：年收益≥22万元。
社会效益：推动叶城县区域内果品和蔬菜产业发展，保障市场供给和当地农产品市场果蔬交易，壮大叶城县农业经济。带动受益脱贫人口（含监测帮扶对象）≥90人。</v>
          </cell>
          <cell r="Y46">
            <v>45279</v>
          </cell>
          <cell r="Z46" t="str">
            <v>叶党农领字〔2023〕77号</v>
          </cell>
        </row>
        <row r="47">
          <cell r="B47" t="str">
            <v>yc2024041</v>
          </cell>
          <cell r="C47" t="str">
            <v>叶城县2024年蔬菜储存窖建设项目</v>
          </cell>
          <cell r="D47" t="str">
            <v>产业发展</v>
          </cell>
          <cell r="E47" t="str">
            <v>农产品仓储保险冷链基础设施建设</v>
          </cell>
          <cell r="F47" t="str">
            <v>新建</v>
          </cell>
          <cell r="G47" t="str">
            <v>巴仁乡5、英阿瓦提村、江格勒斯乡1村、乌夏巴什镇14村、宗朗乡4村</v>
          </cell>
          <cell r="H47" t="str">
            <v>项目总投资：782万元
建设内容：1、宗朗乡4村新建150㎡蔬菜储存窖2座，资金106万元。
2、巴仁乡对5村现有的红薯窖进行改造，配备电力温控设施；英阿瓦提村建设1座红薯窖并配备附属设施，资金200万元。
3、江格勒斯乡1村新建200m³黄萝卜储存窖2座，30万元/座，资金60万元。
4、乌夏巴什镇新建720吨冷藏库，长度24米、宽15米、高10米，库温0-5°C，包含钢结构制作安装，库房地面基础，制冷设备，地面保温及配套附属设施，投资350万元。
固定资产归村集体所有，由村级制定资产受益分配方案，体现资产受益的精准和差异化帮扶，并进行公告公示，原则上20%资金用于村级公益事业，80%用于开发就业岗位，解决困难群众就业。</v>
          </cell>
          <cell r="I47" t="str">
            <v>座</v>
          </cell>
          <cell r="J47">
            <v>7</v>
          </cell>
          <cell r="K47">
            <v>650</v>
          </cell>
          <cell r="L47">
            <v>650</v>
          </cell>
          <cell r="M47">
            <v>782</v>
          </cell>
        </row>
        <row r="47">
          <cell r="V47" t="str">
            <v>农业农村局</v>
          </cell>
          <cell r="W47" t="str">
            <v>吐尔孙江·买买提艾力</v>
          </cell>
          <cell r="X47" t="str">
            <v>经济效益：年收益≥25万元，为乡镇的蔬果存储提供条件，给当地种植户带来150万元收入。
社会效益：推动巴叶城区域内果品和蔬菜产业发展，保障市场供给和当地农产品市场果蔬交易，壮大叶城县农业经济。壮大畜牧产业发展提供重要保障措施。</v>
          </cell>
          <cell r="Y47">
            <v>45279</v>
          </cell>
          <cell r="Z47" t="str">
            <v>叶党农领字〔2023〕77号</v>
          </cell>
        </row>
        <row r="48">
          <cell r="B48" t="str">
            <v>yc2024042</v>
          </cell>
          <cell r="C48" t="str">
            <v>叶城县2024年养殖小区建设及配套项目</v>
          </cell>
          <cell r="D48" t="str">
            <v>产业发展</v>
          </cell>
          <cell r="E48" t="str">
            <v>养殖业基地</v>
          </cell>
          <cell r="F48" t="str">
            <v>新建</v>
          </cell>
          <cell r="G48" t="str">
            <v>铁提乡9村，夏合甫乡5村</v>
          </cell>
          <cell r="H48" t="str">
            <v>项目总投资：2880万元
建设内容：1、铁提乡9村新建1000头奶牛养殖场一座（配套附属设施设备），占地70亩，资金2600万元，建设棚圈5000棚圈，配套青储窖4000平方米、饲草料库500平方米、附属用房300平方米，配套无害化处理、粪污处理设施设备及其他附属设施。
2、夏合甫乡16村养牛场（养殖规模100头），配套青贮窖1000m³，及配套附属设施设备，资金80万元。
3、夏合甫乡5村建设羊养殖棚圈1座，建筑面积1000㎡；养殖规模为200只；新建500立方青贮窖1座；配套饲草料库、堆粪场、药浴池、防疫诊疗消毒等基础设施、饲草料加工机械等设备。资金200万元。</v>
          </cell>
          <cell r="I48" t="str">
            <v>平方米</v>
          </cell>
          <cell r="J48">
            <v>50870</v>
          </cell>
          <cell r="K48">
            <v>2880</v>
          </cell>
          <cell r="L48">
            <v>2880</v>
          </cell>
          <cell r="M48">
            <v>2880</v>
          </cell>
        </row>
        <row r="48">
          <cell r="V48" t="str">
            <v>畜牧园区管委会</v>
          </cell>
          <cell r="W48" t="str">
            <v>周学鹏</v>
          </cell>
          <cell r="X48" t="str">
            <v>经济效益：年收益≥80万。
社会效益：推动叶城县养殖产业发展，保障市场供给和当地畜牧。完善产业基础，提高产业发展效益。</v>
          </cell>
          <cell r="Y48">
            <v>45279</v>
          </cell>
          <cell r="Z48" t="str">
            <v>叶党农领字〔2023〕77号</v>
          </cell>
        </row>
        <row r="49">
          <cell r="B49" t="str">
            <v>yc2024043</v>
          </cell>
          <cell r="C49" t="str">
            <v>叶城县2024年林果提质增效项目</v>
          </cell>
          <cell r="D49" t="str">
            <v>产业发展</v>
          </cell>
          <cell r="E49" t="str">
            <v>种植业基地</v>
          </cell>
          <cell r="F49" t="str">
            <v>新建</v>
          </cell>
          <cell r="G49" t="str">
            <v>白杨镇12村、15村、江格勒斯乡11村、恰尔巴格镇9村、11村、13村、恰其库木管理区2村、河园镇10村、13村、15村、铁提乡2村、3村、4村、7村、8村、10村、11村、吐古其乡1村、8村、14村、乌吉热克乡1村、5村、7村、13村、14村、15村、17村、乌夏巴什镇9村、夏合甫乡1村、2村、5村、8村、10村、14村、18村、依提木孔镇8村、9村、12村、13村、14村、16村、17村、19村、20村、25村、柯克亚乡16村、夏合甫乡园艺社区</v>
          </cell>
          <cell r="H49" t="str">
            <v>项目总投资：1497.525万元
建设内容：叶城县核桃、杏子、石榴等林果产业提质增效19967亩，每亩补助750元，进行修剪、嫁接、提质增效等。
其中河园镇2350亩，铁提乡1000亩，依提木孔镇1000亩，夏合甫乡1500亩，洛克乡1000亩，乌吉热克乡1000亩，江格勒斯乡1000亩，巴仁乡1500亩，依力克其乡1020亩，乌夏巴什镇2905亩，伯西热克镇1000亩，吐古其乡1000亩，白杨镇1000亩，恰其库木管理区1692亩，恰尔巴格镇1000亩。</v>
          </cell>
          <cell r="I49" t="str">
            <v>亩</v>
          </cell>
          <cell r="J49">
            <v>19967</v>
          </cell>
          <cell r="K49">
            <v>1497.525</v>
          </cell>
          <cell r="L49">
            <v>1497.525</v>
          </cell>
          <cell r="M49">
            <v>1497.525</v>
          </cell>
        </row>
        <row r="49">
          <cell r="V49" t="str">
            <v>农业农村局</v>
          </cell>
          <cell r="W49" t="str">
            <v>吐尔孙江·买买提艾力</v>
          </cell>
          <cell r="X49" t="str">
            <v>经济效益：实现亩均增收≥150元。
社会效益：推动叶城县区域内果品产业发展，壮大叶城县农业经济。群众满意度≥95%。带动受益脱贫人口（含监测帮扶对象）≥30000人。</v>
          </cell>
          <cell r="Y49">
            <v>45279</v>
          </cell>
          <cell r="Z49" t="str">
            <v>叶党农领字〔2023〕77号</v>
          </cell>
        </row>
        <row r="50">
          <cell r="B50" t="str">
            <v>yc2024044</v>
          </cell>
          <cell r="C50" t="str">
            <v>叶城县2024年核桃精深加工厂建设项目（二期）</v>
          </cell>
          <cell r="D50" t="str">
            <v>产业发展</v>
          </cell>
          <cell r="E50" t="str">
            <v>产业园（区）</v>
          </cell>
          <cell r="F50" t="str">
            <v>新建</v>
          </cell>
          <cell r="G50" t="str">
            <v>恰尔巴格镇8村</v>
          </cell>
          <cell r="H50" t="str">
            <v>项目总投资1600万元。
建设内容：核桃精深加工生产线2条，投资1220万元，计划采购壳果生产线（核桃、开心果、巴旦木50T/D），配套洗果机、开口设备、杀青预烘设备、入味设备、成品烘烤设备等54台；计划采购果仁生产线（盐焗果仁50T/D、浅粉裹粉果仁26T/D），配套前裹粉系统、后裹粉系统、盐焗入味果仁烘烤系统等设备30台。增加核桃精深加工厂厂区附属，投资380万元，实施道路及硬化1.7万平方米，配套供、排水管网、电力设施等。
资产归村集体所有，由村级制定资产受益分配方案，体现资产受益的精准和差异化帮扶，并进行公告公示，原则上20%资金用于村级公益事业，80%用于开发就业岗位，解决困难群众就业。
项目建成后，由由产权所有人委托新疆寰态农业展有限公司运营，主要用于核桃休闲食品加工产业，年收益率不低于同期银行贷款利率，所形成的固定资产纳入衔接项目资产管理，权属量化至村集体所有。</v>
          </cell>
          <cell r="I50" t="str">
            <v>台</v>
          </cell>
          <cell r="J50">
            <v>84</v>
          </cell>
          <cell r="K50">
            <v>1600</v>
          </cell>
          <cell r="L50">
            <v>1600</v>
          </cell>
          <cell r="M50">
            <v>1600</v>
          </cell>
        </row>
        <row r="50">
          <cell r="V50" t="str">
            <v>工业园区管委会</v>
          </cell>
          <cell r="W50" t="str">
            <v>赵刚</v>
          </cell>
          <cell r="X50" t="str">
            <v>经济效益：增加村集体年收入达50万元。
社会效益：带动群众就业30人以上，通过加工提高核桃附加值，推进核桃产业链延伸，保障市场需求，稳定核桃市场价格。</v>
          </cell>
          <cell r="Y50">
            <v>45279</v>
          </cell>
          <cell r="Z50" t="str">
            <v>叶党农领字〔2023〕77号</v>
          </cell>
        </row>
        <row r="51">
          <cell r="B51" t="str">
            <v>yc2024045</v>
          </cell>
          <cell r="C51" t="str">
            <v>叶城县2024年鲜果及苗圃基地建设项目</v>
          </cell>
          <cell r="D51" t="str">
            <v>产业发展</v>
          </cell>
          <cell r="E51" t="str">
            <v>种植业基地</v>
          </cell>
          <cell r="F51" t="str">
            <v>新建</v>
          </cell>
          <cell r="G51" t="str">
            <v>依力克其乡9村、10村、12村、13村、16村，依提木孔镇，依力克其乡13村、14村，夏合甫乡园艺社区</v>
          </cell>
          <cell r="H51" t="str">
            <v>项目总投资：2594.5万元
项目建设内容：1、依力克其乡土地平整，换填土、节水灌溉、田间道路及附属配套设施2210亩，每亩补助3500元，其中9村460亩、10村720亩、12村330亩、13村200亩、16村500亩，资金773.5万元。
2、依提木孔镇鲜果基地2000亩，包括果树定植、土地平整、土壤改良、道路改造、渠系配套附属设施等，资金1800万元。
3、夏合甫乡园艺社区新建40亩苗圃基地，并配备滴灌，苗圃种植前进行土地平整，资金21万元。</v>
          </cell>
          <cell r="I51" t="str">
            <v>亩</v>
          </cell>
          <cell r="J51">
            <v>4250</v>
          </cell>
          <cell r="K51">
            <v>2594.5</v>
          </cell>
          <cell r="L51">
            <v>2594.5</v>
          </cell>
          <cell r="M51">
            <v>2594.5</v>
          </cell>
        </row>
        <row r="51">
          <cell r="V51" t="str">
            <v>农业农村局</v>
          </cell>
          <cell r="W51" t="str">
            <v>吐尔孙江·买买提艾力</v>
          </cell>
          <cell r="X51" t="str">
            <v>经济效益：实现亩均增收≥200元。
社会效益：发展鲜果苗圃基地建设4250亩，通过本项目的实施，增强农村果树产品质量，进一步改善土壤环境，培育新型农作物。提供种植户产量，价值提高30%-50%（10-15元/kg）。群众满意度≥95%。带动受益脱贫人口（含监测帮扶对象）≥300人。</v>
          </cell>
          <cell r="Y51">
            <v>45279</v>
          </cell>
          <cell r="Z51" t="str">
            <v>叶党农领字〔2023〕77号</v>
          </cell>
        </row>
        <row r="52">
          <cell r="B52" t="str">
            <v>yc2024046</v>
          </cell>
          <cell r="C52" t="str">
            <v>叶城县2024年林果定植项目</v>
          </cell>
          <cell r="D52" t="str">
            <v>产业发展</v>
          </cell>
          <cell r="E52" t="str">
            <v>种植业基地</v>
          </cell>
          <cell r="F52" t="str">
            <v>新建</v>
          </cell>
          <cell r="G52" t="str">
            <v>夏合甫乡园艺社区、洛克乡5村</v>
          </cell>
          <cell r="H52" t="str">
            <v>项目总投资：375万元
建设内容：1、夏合甫乡园艺社区建设500亩的鲜果定植，平整土地500亩，定植苹果15000株，配套地下管道及水渠等附属设施，资金250万元。
2、洛克乡5村石榴定植500亩，2500元/亩，资金125万元。</v>
          </cell>
          <cell r="I52" t="str">
            <v>亩</v>
          </cell>
          <cell r="J52">
            <v>1000</v>
          </cell>
          <cell r="K52">
            <v>375</v>
          </cell>
          <cell r="L52">
            <v>375</v>
          </cell>
          <cell r="M52">
            <v>375</v>
          </cell>
        </row>
        <row r="52">
          <cell r="V52" t="str">
            <v>农业农村局</v>
          </cell>
          <cell r="W52" t="str">
            <v>吐尔孙江·买买提艾力</v>
          </cell>
          <cell r="X52" t="str">
            <v>经济效益：实现亩均纯收入达到≥5000元。
社会效益：林果定植1000亩，提高林果品质。群众满意度≥95%。带动受益脱贫人口（含监测帮扶对象）≥30人。推动叶城县区域内果品产业发展，保障市场供给和当地果蔬交易，壮大叶城县农业经济。</v>
          </cell>
          <cell r="Y52">
            <v>45279</v>
          </cell>
          <cell r="Z52" t="str">
            <v>叶党农领字〔2023〕77号</v>
          </cell>
        </row>
        <row r="53">
          <cell r="B53" t="str">
            <v>yc2024047</v>
          </cell>
          <cell r="C53" t="str">
            <v>叶城县2024年特色种植项目</v>
          </cell>
          <cell r="D53" t="str">
            <v>产业发展</v>
          </cell>
          <cell r="E53" t="str">
            <v>种植业基地</v>
          </cell>
          <cell r="F53" t="str">
            <v>新建</v>
          </cell>
          <cell r="G53" t="str">
            <v>棋盘乡、河园镇、夏合甫乡4村、7村、13村</v>
          </cell>
          <cell r="H53" t="str">
            <v>项目总投资：300万元
建设内容：1、棋盘乡采购黑木耳菌包蘑菇菌包种子蘑菇包，种球周长1-2cm，每公斤20元，采购1万公斤，资金20万元。
2、河园镇板栗南瓜种植2000亩，需南瓜种子500公斤，600元/公斤，资金30万元。
3、夏合甫乡4村、7村、13村发展红薯种植3130亩，每亩补贴800元，购置良种、专用肥等，资金250万元。</v>
          </cell>
          <cell r="I53" t="str">
            <v>亩</v>
          </cell>
          <cell r="J53">
            <v>5130</v>
          </cell>
          <cell r="K53">
            <v>300</v>
          </cell>
          <cell r="L53">
            <v>300</v>
          </cell>
          <cell r="M53">
            <v>300</v>
          </cell>
        </row>
        <row r="53">
          <cell r="V53" t="str">
            <v>农业农村局</v>
          </cell>
          <cell r="W53" t="str">
            <v>吐尔孙江·买买提艾力</v>
          </cell>
          <cell r="X53" t="str">
            <v>社会效益：特色种植5130亩，单亩实现年收入≥10000元，群众满意度≥95%。带动受益脱贫人口（含监测帮扶对象）≥2000人。
社会效益：推动叶城县区域内果品产业发展，保障市场供给和当地果蔬交易，壮大叶城县农业经济。</v>
          </cell>
          <cell r="Y53">
            <v>45279</v>
          </cell>
          <cell r="Z53" t="str">
            <v>叶党农领字〔2023〕77号</v>
          </cell>
        </row>
        <row r="54">
          <cell r="B54" t="str">
            <v>yc2024048</v>
          </cell>
          <cell r="C54" t="str">
            <v>叶城县2024年农业机械设备采购项目</v>
          </cell>
          <cell r="D54" t="str">
            <v>产业发展</v>
          </cell>
          <cell r="E54" t="str">
            <v>农业社会化服务</v>
          </cell>
          <cell r="F54" t="str">
            <v>新建</v>
          </cell>
          <cell r="G54" t="str">
            <v>依力克其乡、洛克乡6村</v>
          </cell>
          <cell r="H54" t="str">
            <v>项目总投资：435万元
建设内容：依力克其乡采购小麦滴灌播种机10台，1万元/台；胡萝卜滴灌播种机5台，5万元/台；洋葱移栽机5台，3万元/台；洋葱采收机5台，5万元/台；太阳能远程病虫害监测机30台，2万元/台，资金135万元。
2、洛克乡6村采购无人打药机9台、玉米收割机1台、免耕播种机5台、林果修剪升降机2台，资金300万元。</v>
          </cell>
          <cell r="I54" t="str">
            <v>台</v>
          </cell>
          <cell r="J54">
            <v>72</v>
          </cell>
          <cell r="K54">
            <v>435</v>
          </cell>
          <cell r="L54">
            <v>435</v>
          </cell>
          <cell r="M54">
            <v>435</v>
          </cell>
        </row>
        <row r="54">
          <cell r="V54" t="str">
            <v>农业农村机械化发展服务中心</v>
          </cell>
          <cell r="W54" t="str">
            <v>李庆虎</v>
          </cell>
          <cell r="X54" t="str">
            <v>采购设备72台，项目验收合格率100%
社会效益：通过设备采购，满足现有乡镇需求，扩大生产，促进当地经济发展。完善产业基础，提高产业发展效益。</v>
          </cell>
          <cell r="Y54">
            <v>45279</v>
          </cell>
          <cell r="Z54" t="str">
            <v>叶党农领字〔2023〕77号</v>
          </cell>
        </row>
        <row r="55">
          <cell r="B55" t="str">
            <v>yc2024049</v>
          </cell>
          <cell r="C55" t="str">
            <v>叶城县2024年巴仁乡红薯加工及附属配套建设项目</v>
          </cell>
          <cell r="D55" t="str">
            <v>产业发展</v>
          </cell>
          <cell r="E55" t="str">
            <v>产业科技服务</v>
          </cell>
          <cell r="F55" t="str">
            <v>新建</v>
          </cell>
          <cell r="G55" t="str">
            <v>巴仁乡7村</v>
          </cell>
          <cell r="H55" t="str">
            <v>项目总投资：240万元
建设内容：建设红薯加工附属用房1000平方米，配备产业用房、水、电、暖、消防等。
建设地点：巴仁乡7村
资产归村集体所有，由村级制定资产受益分配方案，体现资产受益的精准和差异化帮扶，并进行公告公示，原则上20%资金用于村级公益事业，80%用于开发就业岗位，解决困难群众就业。</v>
          </cell>
          <cell r="I55" t="str">
            <v>平方米</v>
          </cell>
          <cell r="J55">
            <v>1000</v>
          </cell>
          <cell r="K55">
            <v>240</v>
          </cell>
          <cell r="L55">
            <v>240</v>
          </cell>
          <cell r="M55">
            <v>240</v>
          </cell>
        </row>
        <row r="55">
          <cell r="V55" t="str">
            <v>农业农村局</v>
          </cell>
          <cell r="W55" t="str">
            <v>吐尔孙江·买买提艾力</v>
          </cell>
          <cell r="X55" t="str">
            <v>经济效益：带动10人以上就业，工资收入1620元以上，并带动村集体经济收入≧10万元。
社会效益：通过加工红薯粉条，提高红薯附加值、补齐红薯加工链及销售链，保障市场红薯供需平衡。</v>
          </cell>
          <cell r="Y55">
            <v>45279</v>
          </cell>
          <cell r="Z55" t="str">
            <v>叶党农领字〔2023〕77号</v>
          </cell>
        </row>
        <row r="56">
          <cell r="B56" t="str">
            <v>yc2024050</v>
          </cell>
          <cell r="C56" t="str">
            <v>叶城县2024年休闲农业与乡村旅游项目</v>
          </cell>
          <cell r="D56" t="str">
            <v>产业发展</v>
          </cell>
          <cell r="E56" t="str">
            <v>休闲农业与乡村旅游</v>
          </cell>
          <cell r="F56" t="str">
            <v>新建</v>
          </cell>
          <cell r="G56" t="str">
            <v>夏合甫乡8村、恰其库木管理区、铁提乡1村</v>
          </cell>
          <cell r="H56" t="str">
            <v>项目总投资：1218万元。
建设内容：1、夏合甫乡8村对100亩水稻田进行碎片化整理，引进新品种水稻种植，虾苗投放15吨及农业产业相关附属设施。项目总投资263万元。
2、恰其库木管理区1村新建沙疗农家乐1处，配套水、电、路，完善配套场地基础设施，采购配套设施100套沙疗床。项目投资490万元。固定资产归村集体所有，由村级制定资产受益分配方案，体现资产受益的精准和差异化帮扶，并进行公告公示，原则上20%资金用于村级公益事业，80%用于开发就业岗位，解决困难群众就业。
3、铁提乡1村采购樱桃树100亩，50株/亩；采购红枸杞25亩、黑枸杞25亩，300株/亩；采购草莓5亩，5000株/亩，资金31.5万元；新建沉砂池一座、蓄水池一座，配套引水渠和水闸等附属建筑物，新建约1500亩滴灌系统并配套滴灌附属设施、泵房、阀井、变压器等电力设施，资金465万元</v>
          </cell>
          <cell r="I56" t="str">
            <v>亩</v>
          </cell>
          <cell r="J56">
            <v>1255</v>
          </cell>
          <cell r="K56">
            <v>1218</v>
          </cell>
          <cell r="L56">
            <v>1218</v>
          </cell>
          <cell r="M56">
            <v>1218</v>
          </cell>
        </row>
        <row r="56">
          <cell r="V56" t="str">
            <v>文旅局</v>
          </cell>
          <cell r="W56" t="str">
            <v>章中和</v>
          </cell>
          <cell r="X56" t="str">
            <v>经济效益：增加村集体年收益≥18万元。
社会效益：配套完善乡村旅游基础设施，通过特色农家乐，提升发展乡村旅游，带动当地群众就业增收，群众满意度达到95%以上。</v>
          </cell>
          <cell r="Y56">
            <v>45279</v>
          </cell>
          <cell r="Z56" t="str">
            <v>叶党农领字〔2023〕77号</v>
          </cell>
        </row>
        <row r="57">
          <cell r="B57" t="str">
            <v>yc2024052</v>
          </cell>
          <cell r="C57" t="str">
            <v>叶城县2024年十小店铺建设项目</v>
          </cell>
          <cell r="D57" t="str">
            <v>产业发展</v>
          </cell>
          <cell r="E57" t="str">
            <v>休闲农业与乡村旅游</v>
          </cell>
          <cell r="F57" t="str">
            <v>新建</v>
          </cell>
          <cell r="G57" t="str">
            <v>西合休乡9村、3村、巴仁乡8村</v>
          </cell>
          <cell r="H57" t="str">
            <v>项目总投资：1090万元
建设内容：1、西合休乡9村麻扎243处抵边新村旁边建设十小店铺800平米，配备水、电、暖、消防等配套设施，资金390万元。
2、西合休乡博隆3村旅游民宿建设1200平方米，配备水、电、暖、消防等配套设施，资金600万元。
3、巴仁乡8村建设400平方米十小店铺及附属设施，投资100万元。
固定资产归村集体所有，由村级制定资产受益分配方案，体现资产受益的精准和差异化帮扶，并进行公告公示，原则上20%资金用于村级公益事业，80%用于开发就业岗位，解决困难群众就业。</v>
          </cell>
          <cell r="I57" t="str">
            <v>平方米</v>
          </cell>
          <cell r="J57">
            <v>2400</v>
          </cell>
          <cell r="K57">
            <v>1090</v>
          </cell>
          <cell r="L57">
            <v>1090</v>
          </cell>
          <cell r="M57">
            <v>1090</v>
          </cell>
        </row>
        <row r="57">
          <cell r="V57" t="str">
            <v>住建局</v>
          </cell>
          <cell r="W57" t="str">
            <v>王华明</v>
          </cell>
          <cell r="X57" t="str">
            <v>经济效益：实现总收益≥35万元，带动就业人数≥20人。
社会效益：建设十小店铺800平米及附属设施，建设旅游民宿1200平米，发展旅游产业。配套完善乡村旅游基础设施，提升发展乡村旅游，带动当地群众就业增收，群众满意度达到95%以上。</v>
          </cell>
          <cell r="Y57">
            <v>45279</v>
          </cell>
          <cell r="Z57" t="str">
            <v>叶党农领字〔2023〕77号</v>
          </cell>
        </row>
        <row r="58">
          <cell r="B58" t="str">
            <v>yc2024053</v>
          </cell>
          <cell r="C58" t="str">
            <v>叶城县2024年西合休乡2村示范村建设项目</v>
          </cell>
          <cell r="D58" t="str">
            <v>产业发展</v>
          </cell>
          <cell r="E58" t="str">
            <v>休闲农业与乡村旅游</v>
          </cell>
          <cell r="F58" t="str">
            <v>新建</v>
          </cell>
          <cell r="G58" t="str">
            <v>西合休乡2村</v>
          </cell>
          <cell r="H58" t="str">
            <v>项目总投资：600万元
建设内容：西合休乡西合休村建设店铺800平方米，配备水、电、暖、消防等配套设施。
固定资产归村集体所有，由村级制定资产受益分配方案，体现资产受益的精准和差异化帮扶，并进行公告公示，原则上20%资金用于村级公益事业，80%用于开发就业岗位，解决困难群众就业。</v>
          </cell>
          <cell r="I58" t="str">
            <v>平方米</v>
          </cell>
          <cell r="J58">
            <v>800</v>
          </cell>
          <cell r="K58">
            <v>600</v>
          </cell>
          <cell r="L58">
            <v>600</v>
          </cell>
          <cell r="M58">
            <v>600</v>
          </cell>
        </row>
        <row r="58">
          <cell r="V58" t="str">
            <v>住建局</v>
          </cell>
          <cell r="W58" t="str">
            <v>王华明</v>
          </cell>
          <cell r="X58" t="str">
            <v>经济效益：带动增加收入≥30万元，预计实现8人脱贫人口、监测对象稳定就业；
社会效益：有效提高企业稳岗扩就业，持续保障当地企业稳岗增收，争取使受奖补人员满意度达到95%以上。</v>
          </cell>
          <cell r="Y58">
            <v>45279</v>
          </cell>
          <cell r="Z58" t="str">
            <v>叶党农领字〔2023〕77号</v>
          </cell>
        </row>
        <row r="59">
          <cell r="B59" t="str">
            <v>yc2024054</v>
          </cell>
          <cell r="C59" t="str">
            <v>叶城县2024年副食品加工产业园建设项目</v>
          </cell>
          <cell r="D59" t="str">
            <v>产业发展</v>
          </cell>
          <cell r="E59" t="str">
            <v>产业园（区）</v>
          </cell>
          <cell r="F59" t="str">
            <v>新建</v>
          </cell>
          <cell r="G59" t="str">
            <v>金果镇</v>
          </cell>
          <cell r="H59" t="str">
            <v>项目总投资：3000万元
建设内容：金果镇建设副食品加工产业园15000平方米，配套相关附属设施，资金3000万元。</v>
          </cell>
          <cell r="I59" t="str">
            <v>平方米</v>
          </cell>
          <cell r="J59">
            <v>15000</v>
          </cell>
          <cell r="K59">
            <v>3000</v>
          </cell>
          <cell r="L59">
            <v>3000</v>
          </cell>
          <cell r="M59">
            <v>3000</v>
          </cell>
        </row>
        <row r="59">
          <cell r="V59" t="str">
            <v>农业农村局</v>
          </cell>
          <cell r="W59" t="str">
            <v>吐尔孙江·买买提艾力</v>
          </cell>
          <cell r="X59" t="str">
            <v>经济效益：带动企业增加收入≥100万元，预计实现150人脱贫人口、监测对象稳定就业；
社会效益：大力发展农业产业示范园，农产产业强链、延链、补链，强化农业产业链持续向好发展。不断增强农业产业基础，带动农业产业发展，增加一二产业融合发展，促进群众增收致富</v>
          </cell>
          <cell r="Y59">
            <v>45279</v>
          </cell>
          <cell r="Z59" t="str">
            <v>叶党农领字〔2023〕77号</v>
          </cell>
        </row>
        <row r="60">
          <cell r="B60" t="str">
            <v>yc2024055</v>
          </cell>
          <cell r="C60" t="str">
            <v>叶城县2024年核桃油高值化精深加工建设项目</v>
          </cell>
          <cell r="D60" t="str">
            <v>产业发展</v>
          </cell>
          <cell r="E60" t="str">
            <v>产业园（区）</v>
          </cell>
          <cell r="F60" t="str">
            <v>新建</v>
          </cell>
          <cell r="G60" t="str">
            <v>恰尔巴格镇8村</v>
          </cell>
          <cell r="H60" t="str">
            <v>项目总投资：900万元
建设内容：建设1200立方米筒仓一个，200立方米油罐2个，40立方米成品油罐6个，核桃油高值化生产线4条，包括10000吨/年核桃油预处理，冷压榨生产线；3000吨/年核桃油无水脱胶、脱色、脱臭、脱蜡精炼生产线；3000吨/年核桃油薄膜蒸发+分子蒸馏脱塑、脱酸生产线；3000吨/年小包装核桃油灌装生产线。
资产归村集体所有，由村级制定资产受益分配方案，体现资产受益的精准和差异化帮扶，并进行公告公示，原则上20%资金用于村级公益事业，80%用于开发就业岗位，解决困难群众就业。
项目建成后，由由产权所有人委托叶城深蓝科技有限公司运营，主要用于发展核桃油加工，年收益率不低于同期银行贷款利率，所形成的固定资产纳入衔接项目资产管理，权属量化至村集体所有。</v>
          </cell>
          <cell r="I60" t="str">
            <v>座</v>
          </cell>
          <cell r="J60">
            <v>1</v>
          </cell>
          <cell r="K60">
            <v>900</v>
          </cell>
          <cell r="L60">
            <v>900</v>
          </cell>
          <cell r="M60">
            <v>900</v>
          </cell>
        </row>
        <row r="60">
          <cell r="V60" t="str">
            <v>农业农村局</v>
          </cell>
          <cell r="W60" t="str">
            <v>吐尔孙江·买买提艾力</v>
          </cell>
          <cell r="X60" t="str">
            <v>经济效益：预计实现60人脱贫人口、监测对象稳定就业，人均工资≥2000元；年收入≥30万元。
社会效益：大力发展农业产业示范园，农产产业强链、延链、补链，强化农业产业链持续向好发展。不断增强农业产业基础，带动农业产业发展，增加一二产业融合发展，促进群众增收致富</v>
          </cell>
          <cell r="Y60">
            <v>45279</v>
          </cell>
          <cell r="Z60" t="str">
            <v>叶党农领字〔2023〕77号</v>
          </cell>
        </row>
        <row r="61">
          <cell r="B61" t="str">
            <v>yc2024056</v>
          </cell>
          <cell r="C61" t="str">
            <v>叶城县2024年智慧农业项目</v>
          </cell>
          <cell r="D61" t="str">
            <v>产业发展</v>
          </cell>
          <cell r="E61" t="str">
            <v>休闲农业与乡村旅游</v>
          </cell>
          <cell r="F61" t="str">
            <v>新建</v>
          </cell>
          <cell r="G61" t="str">
            <v>伯西热克镇、阿克塔什镇白玉7村</v>
          </cell>
          <cell r="H61" t="str">
            <v>项目总投资：1250万元
建设内容：在伯西热克镇高标准农田项目实施数字化、智慧化管理，打造一个集检测实验区、精准配肥区、智能水肥一体化(智能施肥系统、智慧电动球阀)智慧农业数字综合区(田间长势监测系统、土壤墒情监测仪、建立智慧农业大数据服务平台)，包括环境感知、灾害预警、作物保护、增收增产等自动控制设备及大田气象信息、作物长势、虫情检测、远程控制、精准节水施肥等系统；阿克塔什镇在现代农业产业园周边5000亩土地上，建设水肥一体化智能管理蔬菜种植基地，将地里原有的阀门改装成智能球阀，对灌溉系统进行升级改造，资金1250万元。</v>
          </cell>
          <cell r="I61" t="str">
            <v>处</v>
          </cell>
          <cell r="J61">
            <v>2</v>
          </cell>
          <cell r="K61">
            <v>1250</v>
          </cell>
          <cell r="L61">
            <v>1250</v>
          </cell>
          <cell r="M61">
            <v>1250</v>
          </cell>
        </row>
        <row r="61">
          <cell r="V61" t="str">
            <v>农业农村局</v>
          </cell>
          <cell r="W61" t="str">
            <v>吐尔孙江·买买提艾力</v>
          </cell>
          <cell r="X61" t="str">
            <v>经济效益：带动企业增加收入≥80万元，预计实现600人脱贫人口、监测对象稳定就业；
社会效益：大力发展农业产业示范园，农产产业强链、延链、补链，强化农业产业链持续向好发展。不断增强农业产业基础，带动农业产业发展，增加一二产业融合发展，促进群众增收致富</v>
          </cell>
          <cell r="Y61">
            <v>45279</v>
          </cell>
          <cell r="Z61" t="str">
            <v>叶党农领字〔2023〕77号</v>
          </cell>
        </row>
        <row r="62">
          <cell r="B62" t="str">
            <v>yc2024057</v>
          </cell>
          <cell r="C62" t="str">
            <v>叶城县2024年蔬菜加工厂建设项目</v>
          </cell>
          <cell r="D62" t="str">
            <v>产业发展</v>
          </cell>
          <cell r="E62" t="str">
            <v>产业园（区）</v>
          </cell>
          <cell r="F62" t="str">
            <v>新建</v>
          </cell>
          <cell r="G62" t="str">
            <v>阿克塔什镇白玉7村</v>
          </cell>
          <cell r="H62" t="str">
            <v>项目总投资：3000万元
建设内容：在阿克塔什镇白玉7村村委会以南修建占地50亩地，新建蔬菜加工厂3栋15000㎡（产业园二期工程），资金3000万元。</v>
          </cell>
          <cell r="I62" t="str">
            <v>平方米</v>
          </cell>
          <cell r="J62">
            <v>15000</v>
          </cell>
          <cell r="K62">
            <v>3000</v>
          </cell>
          <cell r="L62">
            <v>3000</v>
          </cell>
          <cell r="M62">
            <v>3000</v>
          </cell>
        </row>
        <row r="62">
          <cell r="V62" t="str">
            <v>农业农村局</v>
          </cell>
          <cell r="W62" t="str">
            <v>吐尔孙江·买买提艾力</v>
          </cell>
          <cell r="X62" t="str">
            <v>经济效益：带动企业增加收入≥100万元，预计实现600人脱贫人口、监测对象稳定就业；
社会效益：大力发展农业产业示范园，农产产业强链、延链、补链，强化农业产业链持续向好发展。不断增强农业产业基础，带动农业产业发展，增加一二产业融合发展，促进群众增收致富</v>
          </cell>
          <cell r="Y62">
            <v>45279</v>
          </cell>
          <cell r="Z62" t="str">
            <v>叶党农领字〔2023〕77号</v>
          </cell>
        </row>
        <row r="63">
          <cell r="B63" t="str">
            <v>yc2024058</v>
          </cell>
          <cell r="C63" t="str">
            <v>叶城县2024年产业附属配套建设</v>
          </cell>
          <cell r="D63" t="str">
            <v>产业发展</v>
          </cell>
          <cell r="E63" t="str">
            <v>种植业基地</v>
          </cell>
          <cell r="F63" t="str">
            <v>新建</v>
          </cell>
          <cell r="G63" t="str">
            <v>洛克乡1村、7村、11村，吐古其乡16村、宗朗乡5村、金果镇1村、6村、8村、9村、10村</v>
          </cell>
          <cell r="H63" t="str">
            <v>项目总投资：3443万元                                     
建设内容：（1）洛克乡新建蓄水池4000m³3座及附属配套，790万元/座，其中1村1座、7村1座、11村1座。
（2）吐古其乡16村新建核桃晾晒厂1座，配套水电、消防等附属设施设备，资金300万元。
（3）宗朗乡5村新建沉砂池1座，占地90亩，预计总池容12万m³，投资395万元。
（4）金果镇新建蓄水池3座及附属配套，其中：巴什亚巴格1村新建2座蓄水池及管道铺设，每座300m³，每座投资59万元，投资118万元；杨提赛10村新建蓄水池600m³1座，投资140万元；配套变压器3台，投资120万元，其中：6村400KW变压器1台，投资35万元；8村干式变压器1台315kv，投资35万元；9村1台变压器1台600kv，投资50万元。</v>
          </cell>
          <cell r="I63" t="str">
            <v>座</v>
          </cell>
          <cell r="J63">
            <v>8</v>
          </cell>
          <cell r="K63">
            <v>3443</v>
          </cell>
          <cell r="L63">
            <v>3443</v>
          </cell>
          <cell r="M63">
            <v>3065</v>
          </cell>
        </row>
        <row r="63">
          <cell r="O63">
            <v>378</v>
          </cell>
        </row>
        <row r="63">
          <cell r="V63" t="str">
            <v>农业农村局</v>
          </cell>
          <cell r="W63" t="str">
            <v>吐尔孙江·买买提艾力</v>
          </cell>
          <cell r="X63" t="str">
            <v>社会效益：通过设备采购，配套产业设施，保障正常运转。满足现有企业需求，扩大生产，促进当地经济发展。完善产业基础，提高产业发展效益。</v>
          </cell>
          <cell r="Y63">
            <v>45279</v>
          </cell>
          <cell r="Z63" t="str">
            <v>叶党农领字〔2023〕77号</v>
          </cell>
        </row>
        <row r="64">
          <cell r="B64" t="str">
            <v>yc2024059</v>
          </cell>
          <cell r="C64" t="str">
            <v>叶城县2024年夏合甫乡4村农贸市场建设项目</v>
          </cell>
          <cell r="D64" t="str">
            <v>产业发展</v>
          </cell>
          <cell r="E64" t="str">
            <v>市场建设和农村物流</v>
          </cell>
          <cell r="F64" t="str">
            <v>新建</v>
          </cell>
          <cell r="G64" t="str">
            <v>夏合甫乡4村</v>
          </cell>
          <cell r="H64" t="str">
            <v>项目总投资：1530万元。
建设内容：农贸市场新建摊位15000㎡210万元；彩钢棚1万㎡800万元；新建交易棚4352㎡，商铺2900㎡，配套公共厕所、消防水池及泵房、垃圾站、成品化粪池及其他配套附属设施；建水冲式公共厕所80平米计20万元。
资产归村集体所有，由村级制定资产受益分配方案，体现资产受益的精准和差异化帮扶，并进行公告公示，原则上20%资金用于村级公益事业，80%用于开发就业岗位，解决困难群众就业。
建设地点：夏合甫乡4村</v>
          </cell>
          <cell r="I64" t="str">
            <v>平方米</v>
          </cell>
          <cell r="J64">
            <v>25000</v>
          </cell>
          <cell r="K64">
            <v>1530</v>
          </cell>
          <cell r="L64">
            <v>1530</v>
          </cell>
          <cell r="M64">
            <v>1530</v>
          </cell>
        </row>
        <row r="64">
          <cell r="V64" t="str">
            <v>住建局</v>
          </cell>
          <cell r="W64" t="str">
            <v>王华明</v>
          </cell>
          <cell r="X64" t="str">
            <v>经济效益：增加就业岗位30个，增加村集体收入30余万元。
社会效益：改扩建农贸市场15000平方米，增强农村商品流通速度，增加就业岗位，带动群众增收致富，保证社会和谐稳定发展。</v>
          </cell>
          <cell r="Y64">
            <v>45279</v>
          </cell>
          <cell r="Z64" t="str">
            <v>叶党农领字〔2023〕77号</v>
          </cell>
        </row>
        <row r="65">
          <cell r="B65" t="str">
            <v>yc2024060</v>
          </cell>
          <cell r="C65" t="str">
            <v>叶城县2024年小额贷款贴息</v>
          </cell>
          <cell r="D65" t="str">
            <v>产业发展</v>
          </cell>
          <cell r="E65" t="str">
            <v>小额贷款贴息</v>
          </cell>
          <cell r="F65" t="str">
            <v>新建</v>
          </cell>
          <cell r="G65" t="str">
            <v>叶城县</v>
          </cell>
          <cell r="H65" t="str">
            <v>小额贷款贴息投资1000万元。</v>
          </cell>
          <cell r="I65" t="str">
            <v>万元</v>
          </cell>
          <cell r="J65">
            <v>1000</v>
          </cell>
          <cell r="K65">
            <v>1000</v>
          </cell>
          <cell r="L65">
            <v>1000</v>
          </cell>
          <cell r="M65">
            <v>1000</v>
          </cell>
        </row>
        <row r="65">
          <cell r="V65" t="str">
            <v>农业农村局</v>
          </cell>
          <cell r="W65" t="str">
            <v>吐尔孙江·买买提艾力</v>
          </cell>
          <cell r="X65" t="str">
            <v>小额贷款贴息1000万元，降低贷款户贷款成本，鼓励贷款发展产业，提高收入"脱贫户贷款申请满足率≥90%，带动银行向脱贫户（含监测帮扶对象），小额信贷贴息利率3.55%-4.35%。
社会效益：通过小额信贷补贴利息，解决脱贫人口或监测户资金短缺的问题，减轻脱贫人口还贷压力，带动脱贫户、边缘户发展生产积极性。"
</v>
          </cell>
          <cell r="Y65">
            <v>45279</v>
          </cell>
          <cell r="Z65" t="str">
            <v>叶党农领字〔2023〕77号</v>
          </cell>
        </row>
        <row r="66">
          <cell r="B66" t="str">
            <v>yc2024061</v>
          </cell>
          <cell r="C66" t="str">
            <v>叶城县金果镇9村示范村乡村建设项目</v>
          </cell>
          <cell r="D66" t="str">
            <v>产业发展</v>
          </cell>
          <cell r="E66" t="str">
            <v>种植业基地</v>
          </cell>
          <cell r="F66" t="str">
            <v>新建</v>
          </cell>
          <cell r="G66" t="str">
            <v>金果镇9村</v>
          </cell>
          <cell r="H66" t="str">
            <v>项目总投资：450万元
建设内容：新建1m³/s防渗渠6公里,每公里75万元。
建设地点：金果镇9村</v>
          </cell>
          <cell r="I66" t="str">
            <v>公里</v>
          </cell>
          <cell r="J66">
            <v>6</v>
          </cell>
          <cell r="K66">
            <v>450</v>
          </cell>
          <cell r="L66">
            <v>450</v>
          </cell>
        </row>
        <row r="66">
          <cell r="O66">
            <v>450</v>
          </cell>
        </row>
        <row r="66">
          <cell r="V66" t="str">
            <v>农业农村局</v>
          </cell>
          <cell r="W66" t="str">
            <v>吐尔孙江·买买提艾力</v>
          </cell>
          <cell r="X66" t="str">
            <v>经济效益：带动临时就业≥30人，人均月工资≥3000元，带动灌溉农田每亩增收≥200元。
社会效益：新建1m³/s防渗渠6公里，提高水资源利用率和保证率，全面提升灌溉水平，降低运行成本，提高水利工程综合效益。</v>
          </cell>
          <cell r="Y66">
            <v>45279</v>
          </cell>
          <cell r="Z66" t="str">
            <v>叶党农领字〔2023〕77号</v>
          </cell>
        </row>
        <row r="67">
          <cell r="B67" t="str">
            <v>yc2024122</v>
          </cell>
          <cell r="C67" t="str">
            <v>叶城县2024年乌吉热克乡土地碎片化整理项目</v>
          </cell>
          <cell r="D67" t="str">
            <v>产业发展</v>
          </cell>
          <cell r="E67" t="str">
            <v>种植业基地</v>
          </cell>
          <cell r="F67" t="str">
            <v>新建</v>
          </cell>
          <cell r="G67" t="str">
            <v>乌吉热克乡阿亚格硝尔艾日克（5）村、巴格艾日克（6）村、巴什阿瓦提（7）村、阿亚格阿瓦提（8）村</v>
          </cell>
          <cell r="H67" t="str">
            <v>实施土地碎片化整理6467.89亩，1500元/亩。</v>
          </cell>
          <cell r="I67" t="str">
            <v>亩</v>
          </cell>
          <cell r="J67">
            <v>6467.89</v>
          </cell>
          <cell r="K67">
            <v>970</v>
          </cell>
          <cell r="L67">
            <v>970</v>
          </cell>
          <cell r="M67">
            <v>970</v>
          </cell>
        </row>
        <row r="67">
          <cell r="V67" t="str">
            <v>农业农村局</v>
          </cell>
          <cell r="W67" t="str">
            <v>吐尔孙江·买买提艾力</v>
          </cell>
          <cell r="X67" t="str">
            <v>经济效益：带动临时就业≥30人，人均月工资≥2500元，带动农田每亩增收≥200元。
社会效益：整理土地6467.89亩，增加土地使用效益，提高农业生产效率，优化土地资源利用。</v>
          </cell>
          <cell r="Y67">
            <v>45279</v>
          </cell>
          <cell r="Z67" t="str">
            <v>叶党农领字〔2023〕77号</v>
          </cell>
        </row>
        <row r="68">
          <cell r="B68" t="str">
            <v>yc2024123</v>
          </cell>
          <cell r="C68" t="str">
            <v>叶城县2024年恰其库木管理区土地碎片化整理项目</v>
          </cell>
          <cell r="D68" t="str">
            <v>产业发展</v>
          </cell>
          <cell r="E68" t="str">
            <v>种植业基地</v>
          </cell>
          <cell r="F68" t="str">
            <v>新建</v>
          </cell>
          <cell r="G68" t="str">
            <v>恰其库木管理区英协海尔（3）村</v>
          </cell>
          <cell r="H68" t="str">
            <v>实施土地碎片化整理3047.45亩，822元/亩。</v>
          </cell>
          <cell r="I68" t="str">
            <v>亩</v>
          </cell>
          <cell r="J68">
            <v>3047.45</v>
          </cell>
          <cell r="K68">
            <v>250.48</v>
          </cell>
          <cell r="L68">
            <v>250.48</v>
          </cell>
          <cell r="M68">
            <v>250.48</v>
          </cell>
        </row>
        <row r="68">
          <cell r="V68" t="str">
            <v>农业农村局</v>
          </cell>
          <cell r="W68" t="str">
            <v>吐尔孙江·买买提艾力</v>
          </cell>
          <cell r="X68" t="str">
            <v>经济效益：带动临时就业≥30人，人均月工资≥2500元，带动农田每亩增收≥200元。
社会效益：整理土地3047.45亩，增加土地使用效益，提高农业生产效率，优化土地资源利用。</v>
          </cell>
          <cell r="Y68">
            <v>45279</v>
          </cell>
          <cell r="Z68" t="str">
            <v>叶党农领字〔2023〕77号</v>
          </cell>
        </row>
        <row r="69">
          <cell r="B69" t="str">
            <v>yc2024124</v>
          </cell>
          <cell r="C69" t="str">
            <v>叶城县2024年吐古其乡土地碎片化整理项目</v>
          </cell>
          <cell r="D69" t="str">
            <v>产业发展</v>
          </cell>
          <cell r="E69" t="str">
            <v>种植业基地</v>
          </cell>
          <cell r="F69" t="str">
            <v>新建</v>
          </cell>
          <cell r="G69" t="str">
            <v>吐古其乡阿亚格苏盖特艾日克（7）村、拜什盖买(16）村、阔纳托喀依艾格勒（4）村</v>
          </cell>
          <cell r="H69" t="str">
            <v>实施土地碎片化整理7385.75亩，1500元/亩。</v>
          </cell>
          <cell r="I69" t="str">
            <v>亩</v>
          </cell>
          <cell r="J69">
            <v>7385.75</v>
          </cell>
          <cell r="K69">
            <v>1107</v>
          </cell>
          <cell r="L69">
            <v>1107</v>
          </cell>
          <cell r="M69">
            <v>1107</v>
          </cell>
        </row>
        <row r="69">
          <cell r="V69" t="str">
            <v>农业农村局</v>
          </cell>
          <cell r="W69" t="str">
            <v>吐尔孙江·买买提艾力</v>
          </cell>
          <cell r="X69" t="str">
            <v>经济效益：带动临时就业≥30人，人均月工资≥2500元，带动农田每亩增收≥200元。
社会效益：整理土地7385.75亩，增加土地使用效益，提高农业生产效率，优化土地资源利用。</v>
          </cell>
          <cell r="Y69">
            <v>45279</v>
          </cell>
          <cell r="Z69" t="str">
            <v>叶党农领字〔2023〕77号</v>
          </cell>
        </row>
        <row r="70">
          <cell r="B70" t="str">
            <v>yc2024125</v>
          </cell>
          <cell r="C70" t="str">
            <v>叶城县2024年江格勒斯乡土地碎片化整理项目</v>
          </cell>
          <cell r="D70" t="str">
            <v>产业发展</v>
          </cell>
          <cell r="E70" t="str">
            <v>种植业基地</v>
          </cell>
          <cell r="F70" t="str">
            <v>新建</v>
          </cell>
          <cell r="G70" t="str">
            <v>江格勒斯乡9村、15村</v>
          </cell>
          <cell r="H70" t="str">
            <v>实施土地碎片化整理2911.52亩，1000元/亩。</v>
          </cell>
          <cell r="I70" t="str">
            <v>亩</v>
          </cell>
          <cell r="J70">
            <v>2911.52</v>
          </cell>
          <cell r="K70">
            <v>291</v>
          </cell>
          <cell r="L70">
            <v>291</v>
          </cell>
          <cell r="M70">
            <v>291</v>
          </cell>
        </row>
        <row r="70">
          <cell r="V70" t="str">
            <v>农业农村局</v>
          </cell>
          <cell r="W70" t="str">
            <v>吐尔孙江·买买提艾力</v>
          </cell>
          <cell r="X70" t="str">
            <v>经济效益：带动临时就业≥30人，人均月工资≥2500元，带动农田每亩增收≥200元。
社会效益：整理土地2911.52亩，增加土地使用效益，提高农业生产效率，优化土地资源利用。</v>
          </cell>
          <cell r="Y70">
            <v>45279</v>
          </cell>
          <cell r="Z70" t="str">
            <v>叶党农领字〔2023〕77号</v>
          </cell>
        </row>
        <row r="71">
          <cell r="B71" t="str">
            <v>yc2024126</v>
          </cell>
          <cell r="C71" t="str">
            <v>叶城县洛克乡2024年土地碎片化整理项目</v>
          </cell>
          <cell r="D71" t="str">
            <v>产业发展</v>
          </cell>
          <cell r="E71" t="str">
            <v>种植业基地</v>
          </cell>
          <cell r="F71" t="str">
            <v>新建</v>
          </cell>
          <cell r="G71" t="str">
            <v>洛克乡1村、4村、8村、9村</v>
          </cell>
          <cell r="H71" t="str">
            <v>实施土地碎片化整理7586.65亩，1500元/亩。</v>
          </cell>
          <cell r="I71" t="str">
            <v>亩</v>
          </cell>
          <cell r="J71">
            <v>7586.65</v>
          </cell>
          <cell r="K71">
            <v>1138</v>
          </cell>
          <cell r="L71">
            <v>1138</v>
          </cell>
          <cell r="M71">
            <v>1138</v>
          </cell>
        </row>
        <row r="71">
          <cell r="V71" t="str">
            <v>农业农村局</v>
          </cell>
          <cell r="W71" t="str">
            <v>吐尔孙江·买买提艾力</v>
          </cell>
          <cell r="X71" t="str">
            <v>经济效益：带动临时就业≥30人，人均月工资≥2500元，带动农田每亩增收≥200元。
社会效益：整理土地7586.65亩，增加土地使用效益，提高农业生产效率，优化土地资源利用。</v>
          </cell>
          <cell r="Y71">
            <v>45279</v>
          </cell>
          <cell r="Z71" t="str">
            <v>叶党农领字〔2023〕77号</v>
          </cell>
        </row>
        <row r="72">
          <cell r="B72" t="str">
            <v>yc2024130</v>
          </cell>
          <cell r="C72" t="str">
            <v>叶城县2024年伯西热克镇土地碎片化整理项目</v>
          </cell>
          <cell r="D72" t="str">
            <v>产业发展</v>
          </cell>
          <cell r="E72" t="str">
            <v>种植业基地</v>
          </cell>
          <cell r="F72" t="str">
            <v>新建</v>
          </cell>
          <cell r="G72" t="str">
            <v>伯西热克镇2村、6村、12村</v>
          </cell>
          <cell r="H72" t="str">
            <v>实施土地碎片化整理4500.75亩，1500元/亩。</v>
          </cell>
          <cell r="I72" t="str">
            <v>亩</v>
          </cell>
          <cell r="J72">
            <v>4500.75</v>
          </cell>
          <cell r="K72">
            <v>675.1</v>
          </cell>
          <cell r="L72">
            <v>675.1</v>
          </cell>
          <cell r="M72">
            <v>675.1</v>
          </cell>
        </row>
        <row r="72">
          <cell r="V72" t="str">
            <v>农业农村局</v>
          </cell>
          <cell r="W72" t="str">
            <v>吐尔孙江·买买提艾力</v>
          </cell>
          <cell r="X72" t="str">
            <v>经济效益：带动临时就业≥30人，人均月工资≥2500元，带动农田每亩增收≥200元。
社会效益：整理土地6467.89亩，增加土地使用效益，提高农业生产效率，优化土地资源利用。</v>
          </cell>
          <cell r="Y72">
            <v>45279</v>
          </cell>
          <cell r="Z72" t="str">
            <v>叶党农领字〔2023〕77号</v>
          </cell>
        </row>
        <row r="73">
          <cell r="B73" t="str">
            <v>yc2024131</v>
          </cell>
          <cell r="C73" t="str">
            <v>叶城县2024年洛克乡土地碎片化整理项目</v>
          </cell>
          <cell r="D73" t="str">
            <v>产业发展</v>
          </cell>
          <cell r="E73" t="str">
            <v>种植业基地</v>
          </cell>
          <cell r="F73" t="str">
            <v>新建</v>
          </cell>
          <cell r="G73" t="str">
            <v>洛克乡7村、8村、9村</v>
          </cell>
          <cell r="H73" t="str">
            <v>实施土地碎片化整理5457.1亩，1466元/亩。</v>
          </cell>
          <cell r="I73" t="str">
            <v>亩</v>
          </cell>
          <cell r="J73">
            <v>5457.1</v>
          </cell>
          <cell r="K73">
            <v>800</v>
          </cell>
          <cell r="L73">
            <v>800</v>
          </cell>
          <cell r="M73">
            <v>800</v>
          </cell>
        </row>
        <row r="73">
          <cell r="V73" t="str">
            <v>农业农村局</v>
          </cell>
          <cell r="W73" t="str">
            <v>吐尔孙江·买买提艾力</v>
          </cell>
          <cell r="X73" t="str">
            <v>经济效益：带动临时就业≥30人，人均月工资≥2500元，带动农田每亩增收≥200元。
社会效益：整理土地6467.89亩，增加土地使用效益，提高农业生产效率，优化土地资源利用。</v>
          </cell>
          <cell r="Y73">
            <v>45279</v>
          </cell>
          <cell r="Z73" t="str">
            <v>叶党农领字〔2023〕77号</v>
          </cell>
        </row>
        <row r="74">
          <cell r="B74" t="str">
            <v>yc2024132</v>
          </cell>
          <cell r="C74" t="str">
            <v>叶城县2024年江格勒斯乡阿瓦提村土地碎片化整理项目</v>
          </cell>
          <cell r="D74" t="str">
            <v>产业发展</v>
          </cell>
          <cell r="E74" t="str">
            <v>种植业基地</v>
          </cell>
          <cell r="F74" t="str">
            <v>新建</v>
          </cell>
          <cell r="G74" t="str">
            <v>江格勒斯乡阿瓦提13村</v>
          </cell>
          <cell r="H74" t="str">
            <v>实施土地碎片化整理16083.41亩，1500元/亩。</v>
          </cell>
          <cell r="I74" t="str">
            <v>亩</v>
          </cell>
          <cell r="J74">
            <v>16083.41</v>
          </cell>
          <cell r="K74">
            <v>2412.5115</v>
          </cell>
          <cell r="L74">
            <v>2412.5115</v>
          </cell>
          <cell r="M74">
            <v>2412.5115</v>
          </cell>
        </row>
        <row r="74">
          <cell r="V74" t="str">
            <v>农业农村局</v>
          </cell>
          <cell r="W74" t="str">
            <v>吐尔孙江·买买提艾力</v>
          </cell>
          <cell r="X74" t="str">
            <v>经济效益：带动临时就业≥30人，人均月工资≥2500元，带动农田每亩增收≥200元。
社会效益：整理土地6467.89亩，增加土地使用效益，提高农业生产效率，优化土地资源利用。</v>
          </cell>
          <cell r="Y74">
            <v>45279</v>
          </cell>
          <cell r="Z74" t="str">
            <v>叶党农领字〔2023〕77号</v>
          </cell>
        </row>
        <row r="75">
          <cell r="B75" t="str">
            <v>yc2024133</v>
          </cell>
          <cell r="C75" t="str">
            <v>叶城县2024年夏合甫乡土地碎片化整理项目</v>
          </cell>
          <cell r="D75" t="str">
            <v>产业发展</v>
          </cell>
          <cell r="E75" t="str">
            <v>种植业基地</v>
          </cell>
          <cell r="F75" t="str">
            <v>新建</v>
          </cell>
          <cell r="G75" t="str">
            <v>夏合甫乡11村</v>
          </cell>
          <cell r="H75" t="str">
            <v>实施土地碎片化整理2800亩，1500元/亩。</v>
          </cell>
          <cell r="I75" t="str">
            <v>亩</v>
          </cell>
          <cell r="J75">
            <v>2800</v>
          </cell>
          <cell r="K75">
            <v>420</v>
          </cell>
          <cell r="L75">
            <v>420</v>
          </cell>
          <cell r="M75">
            <v>420</v>
          </cell>
        </row>
        <row r="75">
          <cell r="V75" t="str">
            <v>农业农村局</v>
          </cell>
          <cell r="W75" t="str">
            <v>吐尔孙江·买买提艾力</v>
          </cell>
          <cell r="X75" t="str">
            <v>经济效益：带动临时就业≥30人，人均月工资≥2500元，带动农田每亩增收≥200元。
社会效益：整理土地6467.89亩，增加土地使用效益，提高农业生产效率，优化土地资源利用。</v>
          </cell>
          <cell r="Y75">
            <v>45279</v>
          </cell>
          <cell r="Z75" t="str">
            <v>叶党农领字〔2023〕77号</v>
          </cell>
        </row>
        <row r="76">
          <cell r="B76" t="str">
            <v>yc2024134</v>
          </cell>
          <cell r="C76" t="str">
            <v>叶城县2024年阿克塔什镇土地碎片化整理项目</v>
          </cell>
          <cell r="D76" t="str">
            <v>产业发展</v>
          </cell>
          <cell r="E76" t="str">
            <v>种植业基地</v>
          </cell>
          <cell r="F76" t="str">
            <v>新建</v>
          </cell>
          <cell r="G76" t="str">
            <v>阿克塔什镇农场</v>
          </cell>
          <cell r="H76" t="str">
            <v>实施土地碎片化整理3900亩，1200元/亩。</v>
          </cell>
          <cell r="I76" t="str">
            <v>亩</v>
          </cell>
          <cell r="J76">
            <v>3900</v>
          </cell>
          <cell r="K76">
            <v>468</v>
          </cell>
          <cell r="L76">
            <v>468</v>
          </cell>
          <cell r="M76">
            <v>468</v>
          </cell>
        </row>
        <row r="76">
          <cell r="V76" t="str">
            <v>农业农村局</v>
          </cell>
          <cell r="W76" t="str">
            <v>吐尔孙江·买买提艾力</v>
          </cell>
          <cell r="X76" t="str">
            <v>经济效益：带动临时就业≥30人，人均月工资≥2500元，带动农田每亩增收≥200元。
社会效益：整理土地6467.89亩，增加土地使用效益，提高农业生产效率，优化土地资源利用。</v>
          </cell>
          <cell r="Y76">
            <v>45279</v>
          </cell>
          <cell r="Z76" t="str">
            <v>叶党农领字〔2023〕77号</v>
          </cell>
        </row>
        <row r="77">
          <cell r="B77" t="str">
            <v>yc2024135</v>
          </cell>
          <cell r="C77" t="str">
            <v>叶城县2024年白杨镇土地碎片化整理项目</v>
          </cell>
          <cell r="D77" t="str">
            <v>产业发展</v>
          </cell>
          <cell r="E77" t="str">
            <v>种植业基地</v>
          </cell>
          <cell r="F77" t="str">
            <v>新建</v>
          </cell>
          <cell r="G77" t="str">
            <v>白杨镇</v>
          </cell>
          <cell r="H77" t="str">
            <v>实施土地碎片化整理1800亩，1500元/亩。</v>
          </cell>
          <cell r="I77" t="str">
            <v>亩</v>
          </cell>
          <cell r="J77">
            <v>1800</v>
          </cell>
          <cell r="K77">
            <v>270</v>
          </cell>
          <cell r="L77">
            <v>270</v>
          </cell>
          <cell r="M77">
            <v>270</v>
          </cell>
        </row>
        <row r="77">
          <cell r="V77" t="str">
            <v>农业农村局</v>
          </cell>
          <cell r="W77" t="str">
            <v>吐尔孙江·买买提艾力</v>
          </cell>
          <cell r="X77" t="str">
            <v>经济效益：带动临时就业≥30人，人均月工资≥2500元，带动农田每亩增收≥200元。
社会效益：整理土地6467.89亩，增加土地使用效益，提高农业生产效率，优化土地资源利用。</v>
          </cell>
          <cell r="Y77">
            <v>45279</v>
          </cell>
          <cell r="Z77" t="str">
            <v>叶党农领字〔2023〕77号</v>
          </cell>
        </row>
        <row r="78">
          <cell r="B78" t="str">
            <v>yc2024136</v>
          </cell>
          <cell r="C78" t="str">
            <v>叶城县2024年棋盘乡土地碎片化整理项目</v>
          </cell>
          <cell r="D78" t="str">
            <v>产业发展</v>
          </cell>
          <cell r="E78" t="str">
            <v>种植业基地</v>
          </cell>
          <cell r="F78" t="str">
            <v>新建</v>
          </cell>
          <cell r="G78" t="str">
            <v>棋盘乡9村</v>
          </cell>
          <cell r="H78" t="str">
            <v>实施土地碎片化整理2000亩，1500元/亩。</v>
          </cell>
          <cell r="I78" t="str">
            <v>亩</v>
          </cell>
          <cell r="J78">
            <v>2000</v>
          </cell>
          <cell r="K78">
            <v>300</v>
          </cell>
          <cell r="L78">
            <v>300</v>
          </cell>
          <cell r="M78">
            <v>300</v>
          </cell>
        </row>
        <row r="78">
          <cell r="V78" t="str">
            <v>农业农村局</v>
          </cell>
          <cell r="W78" t="str">
            <v>吐尔孙江·买买提艾力</v>
          </cell>
          <cell r="X78" t="str">
            <v>经济效益：带动临时就业≥30人，人均月工资≥2500元，带动农田每亩增收≥200元。
社会效益：整理土地6467.89亩，增加土地使用效益，提高农业生产效率，优化土地资源利用。</v>
          </cell>
          <cell r="Y78">
            <v>45279</v>
          </cell>
          <cell r="Z78" t="str">
            <v>叶党农领字〔2023〕77号</v>
          </cell>
        </row>
        <row r="79">
          <cell r="B79" t="str">
            <v>yc2024128</v>
          </cell>
          <cell r="C79" t="str">
            <v>叶城县2024年核桃精深加工厂建设项目</v>
          </cell>
          <cell r="D79" t="str">
            <v>产业发展</v>
          </cell>
          <cell r="E79" t="str">
            <v>产业园（区）</v>
          </cell>
          <cell r="F79" t="str">
            <v>新建</v>
          </cell>
          <cell r="G79" t="str">
            <v>恰尔巴格镇9村</v>
          </cell>
          <cell r="H79" t="str">
            <v>项目总投资1700万元
建设内容：建设核桃精深加工厂1座，建设厂房10000平方米及附属设施。
资产归村集体所有，由村级制定资产受益分配方案，体现资产受益的精准和差异化帮扶，并进行公告公示，原则上20%资金用于村级公益事业，80%用于开发就业岗位，解决困难群众就业。</v>
          </cell>
          <cell r="I79" t="str">
            <v>平方米</v>
          </cell>
          <cell r="J79">
            <v>5000</v>
          </cell>
          <cell r="K79">
            <v>1700</v>
          </cell>
          <cell r="L79">
            <v>1700</v>
          </cell>
          <cell r="M79">
            <v>1700</v>
          </cell>
        </row>
        <row r="79">
          <cell r="V79" t="str">
            <v>工业园区管委会</v>
          </cell>
          <cell r="W79" t="str">
            <v>赵刚</v>
          </cell>
          <cell r="X79" t="str">
            <v>经济效益：预计带动就业人数50人以上，年收益20万元以上。
社会效益：通过加工提高核桃附加值，推进核桃产业链延伸，保障市场需求，稳定核桃市场价格。</v>
          </cell>
          <cell r="Y79">
            <v>45279</v>
          </cell>
          <cell r="Z79" t="str">
            <v>叶党农领字〔2023〕77号</v>
          </cell>
        </row>
        <row r="80">
          <cell r="B80" t="str">
            <v>就业项目</v>
          </cell>
        </row>
        <row r="80">
          <cell r="H80">
            <v>5</v>
          </cell>
          <cell r="I80">
            <v>0.0205273697705021</v>
          </cell>
        </row>
        <row r="80">
          <cell r="K80">
            <v>3766.752</v>
          </cell>
          <cell r="L80">
            <v>3766.752</v>
          </cell>
          <cell r="M80">
            <v>3766.752</v>
          </cell>
          <cell r="N80">
            <v>0</v>
          </cell>
          <cell r="O80">
            <v>0</v>
          </cell>
          <cell r="P80">
            <v>0</v>
          </cell>
          <cell r="Q80">
            <v>0</v>
          </cell>
          <cell r="R80">
            <v>0</v>
          </cell>
          <cell r="S80">
            <v>0</v>
          </cell>
          <cell r="T80">
            <v>0</v>
          </cell>
          <cell r="U80">
            <v>0</v>
          </cell>
        </row>
        <row r="81">
          <cell r="B81" t="str">
            <v>yc2024062</v>
          </cell>
          <cell r="C81" t="str">
            <v>叶城县2024年铁提乡卫星工厂设备采购项目</v>
          </cell>
          <cell r="D81" t="str">
            <v>就业项目</v>
          </cell>
          <cell r="E81" t="str">
            <v>帮扶车间（特色手工基地）建设</v>
          </cell>
          <cell r="F81" t="str">
            <v>新建</v>
          </cell>
          <cell r="G81" t="str">
            <v>铁提乡7村</v>
          </cell>
          <cell r="H81" t="str">
            <v>项目总投资：380万元
建设内容：采购卫星工厂（核桃粗加工厂）小型搬运叉车2辆、网带式热风干燥机1套，核桃仁脱膜机1台，输送机2台、提升机3台、烘干机1台、核桃自动破壳机1台、暂存仓1个、核桃仁色选机1台、手选皮带1卷、核桃X光分选机1台。
建设地点：铁提乡7村</v>
          </cell>
          <cell r="I81" t="str">
            <v>个</v>
          </cell>
          <cell r="J81">
            <v>1</v>
          </cell>
          <cell r="K81">
            <v>380</v>
          </cell>
          <cell r="L81">
            <v>380</v>
          </cell>
          <cell r="M81">
            <v>380</v>
          </cell>
        </row>
        <row r="81">
          <cell r="V81" t="str">
            <v>工业园区管委会</v>
          </cell>
          <cell r="W81" t="str">
            <v>赵刚</v>
          </cell>
          <cell r="X81" t="str">
            <v>经济效益：项目建成后年收益率不低于同期银行存款利率，带动受益脱贫人口（含监测帮扶对象）≥20人。
社会效益：完善生产车间附属设施，保障正常运转。推动叶城县区域内核桃产业发展，保障市场供给和当地农产品市场核桃交易，壮大叶城县农业经济。</v>
          </cell>
          <cell r="Y81">
            <v>45279</v>
          </cell>
          <cell r="Z81" t="str">
            <v>叶党农领字〔2023〕77号</v>
          </cell>
        </row>
        <row r="82">
          <cell r="B82" t="str">
            <v>yc2024063</v>
          </cell>
          <cell r="C82" t="str">
            <v>叶城县2024年临时性公益岗位补助项目</v>
          </cell>
          <cell r="D82" t="str">
            <v>就业项目</v>
          </cell>
          <cell r="E82" t="str">
            <v>公益性岗位</v>
          </cell>
          <cell r="F82" t="str">
            <v>新建</v>
          </cell>
          <cell r="G82" t="str">
            <v>叶城县各乡镇</v>
          </cell>
          <cell r="H82" t="str">
            <v>叶城县开发608个临时性公益岗位，每个人在岗时间不超过6个月，每个公益岗位每月补助1620元，资金1181.952万元。</v>
          </cell>
          <cell r="I82" t="str">
            <v>人</v>
          </cell>
          <cell r="J82">
            <v>1216</v>
          </cell>
          <cell r="K82">
            <v>1181.952</v>
          </cell>
          <cell r="L82">
            <v>1181.952</v>
          </cell>
          <cell r="M82">
            <v>1181.952</v>
          </cell>
        </row>
        <row r="82">
          <cell r="V82" t="str">
            <v>人社局</v>
          </cell>
          <cell r="W82" t="str">
            <v>孙锦</v>
          </cell>
          <cell r="X82" t="str">
            <v>经济效益：开发公益性岗位608个，受益脱贫人口（含监测帮扶对象）≥1216人，涉及资金1181.952万元；
社会效益：为608个公益性岗位补助，切实保障公益性岗位的工资性收入</v>
          </cell>
          <cell r="Y82">
            <v>45279</v>
          </cell>
          <cell r="Z82" t="str">
            <v>叶党农领字〔2023〕77号</v>
          </cell>
        </row>
        <row r="83">
          <cell r="B83" t="str">
            <v>yc2024064</v>
          </cell>
          <cell r="C83" t="str">
            <v>叶城县2024年农村道路管护人员补助</v>
          </cell>
          <cell r="D83" t="str">
            <v>就业项目</v>
          </cell>
          <cell r="E83" t="str">
            <v>公益性岗位</v>
          </cell>
          <cell r="F83" t="str">
            <v>新建</v>
          </cell>
          <cell r="G83" t="str">
            <v>叶城县各乡镇</v>
          </cell>
          <cell r="H83" t="str">
            <v>农村道路日常养护补助资金项目，为1579个护路员发放补贴，资金1894.8万元。</v>
          </cell>
          <cell r="I83" t="str">
            <v>人</v>
          </cell>
          <cell r="J83">
            <v>1579</v>
          </cell>
          <cell r="K83">
            <v>1894.8</v>
          </cell>
          <cell r="L83">
            <v>1894.8</v>
          </cell>
          <cell r="M83">
            <v>1894.8</v>
          </cell>
        </row>
        <row r="83">
          <cell r="V83" t="str">
            <v>交通运输局</v>
          </cell>
          <cell r="W83" t="str">
            <v>王智斌</v>
          </cell>
          <cell r="X83" t="str">
            <v>补助农村公路管护员人数≥1579人，解决各乡镇就业岗位≥1579个，管护员岗位补助发放及时率=100%。
经济指标：解决各乡镇就业岗位≥1579个，带动增加脱贫户（含监测户）全年总收入≥1894.8万元。
社会指标：加强和规范各村严格按照农村公路养护与管理开展日常工作，不断加大农村公路的养护管理力度，促进构建农村公路管养网络。涉及人数1579人，涉及资金小于等于1894.8万元。</v>
          </cell>
          <cell r="Y83">
            <v>45279</v>
          </cell>
          <cell r="Z83" t="str">
            <v>叶党农领字〔2023〕77号</v>
          </cell>
        </row>
        <row r="84">
          <cell r="B84" t="str">
            <v>yc2024051</v>
          </cell>
          <cell r="C84" t="str">
            <v>叶城县2024年务工人员一次性交通补贴</v>
          </cell>
          <cell r="D84" t="str">
            <v>就业项目</v>
          </cell>
          <cell r="E84" t="str">
            <v>交通费补助</v>
          </cell>
          <cell r="F84" t="str">
            <v>新建</v>
          </cell>
          <cell r="G84" t="str">
            <v>叶城县各乡镇</v>
          </cell>
          <cell r="H84" t="str">
            <v>项目总投资160万元。
1、为跨省务工就业人员实施一次性交通补助，预计人数600人，每人1000元，资金60万元（中央衔接资金支持）。
2、为疆内跨地州务工就业人员实施一次性交通补助，预计人数2000人，每人500元，资金100万元（自治区衔接资金支持）。</v>
          </cell>
          <cell r="I84" t="str">
            <v>人</v>
          </cell>
          <cell r="J84">
            <v>2600</v>
          </cell>
          <cell r="K84">
            <v>160</v>
          </cell>
          <cell r="L84">
            <v>160</v>
          </cell>
          <cell r="M84">
            <v>160</v>
          </cell>
        </row>
        <row r="84">
          <cell r="V84" t="str">
            <v>人社局</v>
          </cell>
          <cell r="W84" t="str">
            <v>孙锦</v>
          </cell>
          <cell r="X84" t="str">
            <v>经济效益：收益人数达到2600人，减少务工人员交通成本160万元。
社会效益：促进务工人员外出就业，提高就业收入及就业质量。</v>
          </cell>
          <cell r="Y84">
            <v>45279</v>
          </cell>
          <cell r="Z84" t="str">
            <v>叶党农领字〔2023〕77号</v>
          </cell>
        </row>
        <row r="85">
          <cell r="B85" t="str">
            <v>yc2024065</v>
          </cell>
          <cell r="C85" t="str">
            <v>叶城县2024年实用技术培训</v>
          </cell>
          <cell r="D85" t="str">
            <v>就业项目</v>
          </cell>
          <cell r="E85" t="str">
            <v>技能培训</v>
          </cell>
          <cell r="F85" t="str">
            <v>新建</v>
          </cell>
          <cell r="G85" t="str">
            <v>叶城县</v>
          </cell>
          <cell r="H85" t="str">
            <v>项目总投资：150万元
建设内容：实施畜牧、林果、设施农业等实用技术培训，计划培训7500人次，人均补助200元。</v>
          </cell>
          <cell r="I85" t="str">
            <v>万元</v>
          </cell>
          <cell r="J85">
            <v>150</v>
          </cell>
          <cell r="K85">
            <v>150</v>
          </cell>
          <cell r="L85">
            <v>150</v>
          </cell>
          <cell r="M85">
            <v>150</v>
          </cell>
        </row>
        <row r="85">
          <cell r="V85" t="str">
            <v>农业农村局、畜牧园区管委会</v>
          </cell>
          <cell r="W85" t="str">
            <v>吐尔孙江·买买提艾力、周学鹏</v>
          </cell>
          <cell r="X85" t="str">
            <v>社会效益：培养农业农村专业技术型人才，调动群众增收致富的积极性，不断扩大种养业增收致富渠道，巩固拓展脱贫攻坚成果。</v>
          </cell>
          <cell r="Y85">
            <v>45279</v>
          </cell>
          <cell r="Z85" t="str">
            <v>叶党农领字〔2023〕77号</v>
          </cell>
        </row>
        <row r="86">
          <cell r="B86" t="str">
            <v>乡村建设行动</v>
          </cell>
        </row>
        <row r="86">
          <cell r="H86">
            <v>54</v>
          </cell>
          <cell r="I86">
            <v>0.279726852039094</v>
          </cell>
        </row>
        <row r="86">
          <cell r="K86">
            <v>51329.6</v>
          </cell>
          <cell r="L86">
            <v>49329.6</v>
          </cell>
          <cell r="M86">
            <v>44440.6</v>
          </cell>
          <cell r="N86">
            <v>4431</v>
          </cell>
          <cell r="O86">
            <v>458</v>
          </cell>
          <cell r="P86">
            <v>0</v>
          </cell>
          <cell r="Q86">
            <v>0</v>
          </cell>
          <cell r="R86">
            <v>0</v>
          </cell>
          <cell r="S86">
            <v>0</v>
          </cell>
          <cell r="T86">
            <v>2000</v>
          </cell>
          <cell r="U86">
            <v>0</v>
          </cell>
        </row>
        <row r="87">
          <cell r="B87" t="str">
            <v>yc2024066</v>
          </cell>
          <cell r="C87" t="str">
            <v>叶城县2024年柯克亚乡5村重点示范村乡村建设项目</v>
          </cell>
          <cell r="D87" t="str">
            <v>乡村建设</v>
          </cell>
          <cell r="E87" t="str">
            <v>农村污水治理</v>
          </cell>
          <cell r="F87" t="str">
            <v>新建</v>
          </cell>
          <cell r="G87" t="str">
            <v>柯克亚乡5村</v>
          </cell>
          <cell r="H87" t="str">
            <v>项目总投资：1447.9万元。
建设内容：
1、投入债券资金1000万元，建设污水管网3.5公里，配套玻璃钢化粪池100立方米、检查井140座、吸粪车1辆等设施；广场及周边硬化1200平方米及附属设施，采购垃圾回收箱8个、垃圾运输车1辆；
2、投入衔接资金447.9万元，建设养殖示范综合区，新建棚圈1000平方米，饲料加工棚500平方米及配套附属设施；民宿改造20户；乡村振兴示范村规划编制。
建设地点：柯克亚乡5村
经营性资产归村集体所有，由村级制定资产受益分配方案，体现资产受益的精准和差异化帮扶，并进行公告公示，原则上20%资金用于村级公益事业，80%用于开发就业岗位，解决困难群众就业。
污水管网项目建成后，由产权所有人委托乡级物业公司运营，形成有偿服务、自主运营的市场化管护机制，所形成的固定资产纳入衔接项目资产管理，权属归村集体所有。</v>
          </cell>
          <cell r="I87" t="str">
            <v>公里</v>
          </cell>
          <cell r="J87">
            <v>3.5</v>
          </cell>
          <cell r="K87">
            <v>1447.9</v>
          </cell>
          <cell r="L87">
            <v>447.9</v>
          </cell>
          <cell r="M87">
            <v>447.9</v>
          </cell>
        </row>
        <row r="87">
          <cell r="T87">
            <v>1000</v>
          </cell>
        </row>
        <row r="87">
          <cell r="V87" t="str">
            <v>住建局</v>
          </cell>
          <cell r="W87" t="str">
            <v>王华民</v>
          </cell>
          <cell r="X87" t="str">
            <v>经济效益：年收益≥15万元。
社会效益：带动就业≥40人，完善基础设施设备配套，提高群众生产生活质量，巩固拓展脱贫攻坚成果</v>
          </cell>
          <cell r="Y87">
            <v>45279</v>
          </cell>
          <cell r="Z87" t="str">
            <v>叶党农领字〔2023〕77号</v>
          </cell>
        </row>
        <row r="88">
          <cell r="B88" t="str">
            <v>yc2024067</v>
          </cell>
          <cell r="C88" t="str">
            <v>叶城县2024年吐古其乡14村重点示范村乡村建设项目</v>
          </cell>
          <cell r="D88" t="str">
            <v>乡村建设</v>
          </cell>
          <cell r="E88" t="str">
            <v>农村污水治理</v>
          </cell>
          <cell r="F88" t="str">
            <v>新建</v>
          </cell>
          <cell r="G88" t="str">
            <v>吐古其乡14村</v>
          </cell>
          <cell r="H88" t="str">
            <v>项目总投资：2300万元
建设内容：1、投入债券资金1000万元，新建污水管网10公里，修建化粪池，并配套检查井及接户管等附属设施；道路硬化1500平方米等。
2、投入衔接资金1300万元，新建生产车间6003.58平方米，配套水、电、消防及基础设施提升改造；乡村振兴示范村规划编制。
建设地点：吐古其乡14村
经营性资产归村集体所有，由村级制定资产受益分配方案，体现资产受益的精准和差异化帮扶，并进行公告公示，原则上20%资金用于村级公益事业，80%用于开发就业岗位，解决困难群众就业。
污水管网项目建成后，由产权所有人委托乡级物业公司运营，形成有偿服务、自主运营的市场化管护机制，所形成的固定资产纳入衔接项目资产管理，权属归村集体所有。
生产车间项目建成后，由产权所有人委托新疆丝路粮油有限公司运营，形成有偿服务、自主运营的市场化管护机制，所形成的固定资产纳入衔接项目资产管理，权属归村集体所有。承租方向甲方缴纳租金，租赁期20年，租金合计749万元。</v>
          </cell>
          <cell r="I88" t="str">
            <v>户</v>
          </cell>
          <cell r="J88">
            <v>333</v>
          </cell>
          <cell r="K88">
            <v>2300</v>
          </cell>
          <cell r="L88">
            <v>1300</v>
          </cell>
          <cell r="M88">
            <v>1300</v>
          </cell>
        </row>
        <row r="88">
          <cell r="T88">
            <v>1000</v>
          </cell>
        </row>
        <row r="88">
          <cell r="V88" t="str">
            <v>住建局</v>
          </cell>
          <cell r="W88" t="str">
            <v>王华明</v>
          </cell>
          <cell r="X88" t="str">
            <v>经济效益：年收益≥15万元。
社会效益：带动就业≥20人，完善基础设施设备配套，提高群众生产生活质量，巩固拓展脱贫攻坚成果</v>
          </cell>
          <cell r="Y88">
            <v>45279</v>
          </cell>
          <cell r="Z88" t="str">
            <v>叶党农领字〔2023〕77号</v>
          </cell>
        </row>
        <row r="89">
          <cell r="B89" t="str">
            <v>yc2024129</v>
          </cell>
          <cell r="C89" t="str">
            <v>叶城县2024年夏合甫乡13村重点示范村乡村建设项目</v>
          </cell>
          <cell r="D89" t="str">
            <v>乡村建设</v>
          </cell>
          <cell r="E89" t="str">
            <v>农村污水治理</v>
          </cell>
          <cell r="F89" t="str">
            <v>新建</v>
          </cell>
          <cell r="G89" t="str">
            <v>夏合甫乡13村</v>
          </cell>
          <cell r="H89" t="str">
            <v>项目总投资：870万元。
建设内容：实施100户节水灌溉设施配套，新建污水管网12公里，修剪化粪池并配套检查井、吸粪车1辆等附属设施配套；购置垃圾回收车6台、垃圾运输车1辆；实施基础设施改造提升2公里及附属设施；乡村振兴示范村规划编制。
建设地点：夏合甫乡13村
污水管网项目建成后，由产权所有人委托乡级物业公司运营，形成有偿服务、自主运营的市场化管护机制，所形成的固定资产纳入衔接项目资产管理，权属归村集体所有。</v>
          </cell>
          <cell r="I89" t="str">
            <v>公里</v>
          </cell>
          <cell r="J89">
            <v>15</v>
          </cell>
          <cell r="K89">
            <v>1442.5</v>
          </cell>
          <cell r="L89">
            <v>1442.5</v>
          </cell>
          <cell r="M89">
            <v>1442.5</v>
          </cell>
        </row>
        <row r="89">
          <cell r="V89" t="str">
            <v>住建局</v>
          </cell>
          <cell r="W89" t="str">
            <v>王华明</v>
          </cell>
          <cell r="X89" t="str">
            <v>铺设污水处理管道15公里，项目验收合格率100%。
社会效益：完善基础设施设备配套，提高群众生产生活质量，巩固拓展脱贫攻坚成果</v>
          </cell>
          <cell r="Y89">
            <v>45279</v>
          </cell>
          <cell r="Z89" t="str">
            <v>叶党农领字〔2023〕77号</v>
          </cell>
        </row>
        <row r="90">
          <cell r="B90" t="str">
            <v>yc2024068</v>
          </cell>
          <cell r="C90" t="str">
            <v>叶城县2024年白杨镇3村示范村乡村建设项目</v>
          </cell>
          <cell r="D90" t="str">
            <v>乡村建设</v>
          </cell>
          <cell r="E90" t="str">
            <v>农村污水治理</v>
          </cell>
          <cell r="F90" t="str">
            <v>新建</v>
          </cell>
          <cell r="G90" t="str">
            <v>白杨镇3村</v>
          </cell>
          <cell r="H90" t="str">
            <v>项目总投资：402万元
建设内容：铺设排水主管网约6.7公里，修建化粪池、检查井等配套附属设施。
建设地点：白杨镇3村
污水管网项目建成后，由产权所有人委托乡级物业公司运营，形成有偿服务、自主运营的市场化管护机制，所形成的固定资产纳入衔接项目资产管理，权属归村集体所有。</v>
          </cell>
          <cell r="I90" t="str">
            <v>户</v>
          </cell>
          <cell r="J90">
            <v>231</v>
          </cell>
          <cell r="K90">
            <v>402</v>
          </cell>
          <cell r="L90">
            <v>402</v>
          </cell>
          <cell r="M90">
            <v>402</v>
          </cell>
        </row>
        <row r="90">
          <cell r="V90" t="str">
            <v>住建局</v>
          </cell>
          <cell r="W90" t="str">
            <v>王华明</v>
          </cell>
          <cell r="X90" t="str">
            <v>铺设污水处理管道6.7公里，项目验收合格率100%。
社会效益：完善基础设施设备配套，提高群众生产生活质量，巩固拓展脱贫攻坚成果</v>
          </cell>
          <cell r="Y90">
            <v>45279</v>
          </cell>
          <cell r="Z90" t="str">
            <v>叶党农领字〔2023〕77号</v>
          </cell>
        </row>
        <row r="91">
          <cell r="B91" t="str">
            <v>yc2024069</v>
          </cell>
          <cell r="C91" t="str">
            <v>叶城县2024年白杨镇10村示范村乡村建设项目</v>
          </cell>
          <cell r="D91" t="str">
            <v>乡村建设</v>
          </cell>
          <cell r="E91" t="str">
            <v>农村污水治理</v>
          </cell>
          <cell r="F91" t="str">
            <v>新建</v>
          </cell>
          <cell r="G91" t="str">
            <v>白杨镇10村</v>
          </cell>
          <cell r="H91" t="str">
            <v>项目总投资：522万元
建设内容：铺设排水管网约8.7公里，修建化粪池、检查井等配套附属设施
建设地点：白杨镇10村
污水管网项目建成后，由产权所有人委托乡级物业公司运营，形成有偿服务、自主运营的市场化管护机制，所形成的固定资产纳入衔接项目资产管理，权属归村集体所有。</v>
          </cell>
          <cell r="I91" t="str">
            <v>户</v>
          </cell>
          <cell r="J91">
            <v>550</v>
          </cell>
          <cell r="K91">
            <v>522</v>
          </cell>
          <cell r="L91">
            <v>522</v>
          </cell>
          <cell r="M91">
            <v>522</v>
          </cell>
        </row>
        <row r="91">
          <cell r="V91" t="str">
            <v>住建局</v>
          </cell>
          <cell r="W91" t="str">
            <v>王华明</v>
          </cell>
          <cell r="X91" t="str">
            <v>铺设污水处理管道8.7公里，项目验收合格率100%。
社会效益：完善基础设施设备配套，提高群众生产生活质量，巩固拓展脱贫攻坚成果</v>
          </cell>
          <cell r="Y91">
            <v>45279</v>
          </cell>
          <cell r="Z91" t="str">
            <v>叶党农领字〔2023〕77号</v>
          </cell>
        </row>
        <row r="92">
          <cell r="B92" t="str">
            <v>yc2024070</v>
          </cell>
          <cell r="C92" t="str">
            <v>叶城县2024年河园镇10村示范村乡村建设项目</v>
          </cell>
          <cell r="D92" t="str">
            <v>乡村建设</v>
          </cell>
          <cell r="E92" t="str">
            <v>农村污水治理</v>
          </cell>
          <cell r="F92" t="str">
            <v>新建</v>
          </cell>
          <cell r="G92" t="str">
            <v>河园镇10村</v>
          </cell>
          <cell r="H92" t="str">
            <v>项目总投资：360万元
建设内容：新建污水管网主管网6公里，配套检查井等附属设施，涉及244户；
建设地点：河园镇10村
污水管网项目建成后，由产权所有人委托乡级物业公司运营，形成有偿服务、自主运营的市场化管护机制，所形成的固定资产纳入衔接项目资产管理，权属归村集体所有。</v>
          </cell>
          <cell r="I92" t="str">
            <v>户</v>
          </cell>
          <cell r="J92">
            <v>244</v>
          </cell>
          <cell r="K92">
            <v>360</v>
          </cell>
          <cell r="L92">
            <v>360</v>
          </cell>
          <cell r="M92">
            <v>360</v>
          </cell>
        </row>
        <row r="92">
          <cell r="V92" t="str">
            <v>住建局</v>
          </cell>
          <cell r="W92" t="str">
            <v>王华明</v>
          </cell>
          <cell r="X92" t="str">
            <v>铺设污水处理管道6公里，项目验收合格率100%。
社会效益：完善基础设施设备配套，提高群众生产生活质量，巩固拓展脱贫攻坚成果</v>
          </cell>
          <cell r="Y92">
            <v>45279</v>
          </cell>
          <cell r="Z92" t="str">
            <v>叶党农领字〔2023〕77号</v>
          </cell>
        </row>
        <row r="93">
          <cell r="B93" t="str">
            <v>yc2024071</v>
          </cell>
          <cell r="C93" t="str">
            <v>叶城县2024年河园镇11村示范村乡村建设项目</v>
          </cell>
          <cell r="D93" t="str">
            <v>乡村建设</v>
          </cell>
          <cell r="E93" t="str">
            <v>农村污水治理</v>
          </cell>
          <cell r="F93" t="str">
            <v>新建</v>
          </cell>
          <cell r="G93" t="str">
            <v>河园镇11村</v>
          </cell>
          <cell r="H93" t="str">
            <v>项目总投资：402万元
建设内容：新建污水管网主管网6.7公里，配套检查井等附属设施，涉及233户；
建设地点：河园镇11村
污水管网项目建成后，由产权所有人委托乡级物业公司运营，形成有偿服务、自主运营的市场化管护机制，所形成的固定资产纳入衔接项目资产管理，权属归村集体所有。</v>
          </cell>
          <cell r="I93" t="str">
            <v>户</v>
          </cell>
          <cell r="J93">
            <v>233</v>
          </cell>
          <cell r="K93">
            <v>402</v>
          </cell>
          <cell r="L93">
            <v>402</v>
          </cell>
          <cell r="M93">
            <v>402</v>
          </cell>
        </row>
        <row r="93">
          <cell r="V93" t="str">
            <v>住建局</v>
          </cell>
          <cell r="W93" t="str">
            <v>王华明</v>
          </cell>
          <cell r="X93" t="str">
            <v>铺设污水处理管道6.7公里，项目验收合格率100%。
社会效益：完善基础设施设备配套，提高群众生产生活质量，巩固拓展脱贫攻坚成果</v>
          </cell>
          <cell r="Y93">
            <v>45279</v>
          </cell>
          <cell r="Z93" t="str">
            <v>叶党农领字〔2023〕77号</v>
          </cell>
        </row>
        <row r="94">
          <cell r="B94" t="str">
            <v>yc2024072</v>
          </cell>
          <cell r="C94" t="str">
            <v>叶城县2024年伯西热克镇19村示范村乡村建设项目</v>
          </cell>
          <cell r="D94" t="str">
            <v>乡村建设</v>
          </cell>
          <cell r="E94" t="str">
            <v>农村污水治理</v>
          </cell>
          <cell r="F94" t="str">
            <v>新建</v>
          </cell>
          <cell r="G94" t="str">
            <v>伯西热克镇19村</v>
          </cell>
          <cell r="H94" t="str">
            <v>项目总投资：390万元
建设内容：对97户农户进行污水处理改造，修建化粪池及其他附属设施。新建防渗渠1.3公里，农桥9座。
建设地点：伯西热克镇19村
污水管网项目建成后，由产权所有人委托乡级物业公司运营，形成有偿服务、自主运营的市场化管护机制，所形成的固定资产纳入衔接项目资产管理，权属归村集体所有。</v>
          </cell>
          <cell r="I94" t="str">
            <v>户</v>
          </cell>
          <cell r="J94">
            <v>97</v>
          </cell>
          <cell r="K94">
            <v>390</v>
          </cell>
          <cell r="L94">
            <v>390</v>
          </cell>
          <cell r="M94">
            <v>390</v>
          </cell>
        </row>
        <row r="94">
          <cell r="V94" t="str">
            <v>住建局</v>
          </cell>
          <cell r="W94" t="str">
            <v>王华明</v>
          </cell>
          <cell r="X94" t="str">
            <v>新建防渗渠1.3公里，铺设污水处理管道97户及附属，项目验收合格率100%。
社会效益：完善基础设施设备配套，提高群众生产生活质量，巩固拓展脱贫攻坚成果</v>
          </cell>
          <cell r="Y94">
            <v>45279</v>
          </cell>
          <cell r="Z94" t="str">
            <v>叶党农领字〔2023〕77号</v>
          </cell>
        </row>
        <row r="95">
          <cell r="B95" t="str">
            <v>yc2024073</v>
          </cell>
          <cell r="C95" t="str">
            <v>叶城县2024年伯西热克镇16村示范村乡村建设项目</v>
          </cell>
          <cell r="D95" t="str">
            <v>乡村建设</v>
          </cell>
          <cell r="E95" t="str">
            <v>农村污水治理</v>
          </cell>
          <cell r="F95" t="str">
            <v>新建</v>
          </cell>
          <cell r="G95" t="str">
            <v>伯西热克镇16村</v>
          </cell>
          <cell r="H95" t="str">
            <v>项目总投资：714万元
建设内容：新建污水管网10公里，配套检查井等附属设施，涉及346户。
建设地点：伯西热克镇16村
污水管网项目建成后，由产权所有人委托乡级物业公司运营，形成有偿服务、自主运营的市场化管护机制，所形成的固定资产纳入衔接项目资产管理，权属归村集体所有。</v>
          </cell>
          <cell r="I95" t="str">
            <v>户</v>
          </cell>
          <cell r="J95">
            <v>346</v>
          </cell>
          <cell r="K95">
            <v>714</v>
          </cell>
          <cell r="L95">
            <v>714</v>
          </cell>
          <cell r="M95">
            <v>714</v>
          </cell>
        </row>
        <row r="95">
          <cell r="V95" t="str">
            <v>住建局</v>
          </cell>
          <cell r="W95" t="str">
            <v>王华明</v>
          </cell>
          <cell r="X95" t="str">
            <v>铺设污水处理管道10公里，项目验收合格率100%。
社会效益：完善基础设施设备配套，提高群众生产生活质量，巩固拓展脱贫攻坚成果</v>
          </cell>
          <cell r="Y95">
            <v>45279</v>
          </cell>
          <cell r="Z95" t="str">
            <v>叶党农领字〔2023〕77号</v>
          </cell>
        </row>
        <row r="96">
          <cell r="B96" t="str">
            <v>yc2024074</v>
          </cell>
          <cell r="C96" t="str">
            <v>叶城县2024年巴仁乡2村示范村乡村建设项目</v>
          </cell>
          <cell r="D96" t="str">
            <v>乡村建设</v>
          </cell>
          <cell r="E96" t="str">
            <v>农村污水治理</v>
          </cell>
          <cell r="F96" t="str">
            <v>新建</v>
          </cell>
          <cell r="G96" t="str">
            <v>巴仁乡2村</v>
          </cell>
          <cell r="H96" t="str">
            <v>项目总投资：350万元
建设内容：建设5公里污水管网，70万/公里,涉及163户。
建设地点：巴仁乡2村
污水管网项目建成后，由产权所有人委托乡级物业公司运营，形成有偿服务、自主运营的市场化管护机制，所形成的固定资产纳入衔接项目资产管理，权属归村集体所有。</v>
          </cell>
          <cell r="I96" t="str">
            <v>户</v>
          </cell>
          <cell r="J96">
            <v>163</v>
          </cell>
          <cell r="K96">
            <v>350</v>
          </cell>
          <cell r="L96">
            <v>350</v>
          </cell>
          <cell r="M96">
            <v>350</v>
          </cell>
        </row>
        <row r="96">
          <cell r="V96" t="str">
            <v>住建局</v>
          </cell>
          <cell r="W96" t="str">
            <v>王华明</v>
          </cell>
          <cell r="X96" t="str">
            <v>铺设污水处理管道5公里，防渗渠5公里，桥梁1座，项目验收合格率100%。
社会效益：完善基础设施设备配套，提高群众生产生活质量，巩固拓展脱贫攻坚成果</v>
          </cell>
          <cell r="Y96">
            <v>45279</v>
          </cell>
          <cell r="Z96" t="str">
            <v>叶党农领字〔2023〕77号</v>
          </cell>
        </row>
        <row r="97">
          <cell r="B97" t="str">
            <v>yc2024075</v>
          </cell>
          <cell r="C97" t="str">
            <v>叶城县2024年柯克亚乡1村示范村乡村建设项目</v>
          </cell>
          <cell r="D97" t="str">
            <v>乡村建设</v>
          </cell>
          <cell r="E97" t="str">
            <v>农村污水治理</v>
          </cell>
          <cell r="F97" t="str">
            <v>新建</v>
          </cell>
          <cell r="G97" t="str">
            <v>柯克亚乡1村</v>
          </cell>
          <cell r="H97" t="str">
            <v>项目总投资：110万元
建设内容：70户进行污水处理整治修建化粪池检查井及化粪池等配套设施，管网长度1.6公里。
建设地点：柯克亚乡1村
污水管网项目建成后，由产权所有人委托乡级物业公司运营，形成有偿服务、自主运营的市场化管护机制，所形成的固定资产纳入衔接项目资产管理，权属归村集体所有。</v>
          </cell>
          <cell r="I97" t="str">
            <v>户</v>
          </cell>
          <cell r="J97">
            <v>70</v>
          </cell>
          <cell r="K97">
            <v>110</v>
          </cell>
          <cell r="L97">
            <v>110</v>
          </cell>
          <cell r="M97">
            <v>110</v>
          </cell>
        </row>
        <row r="97">
          <cell r="V97" t="str">
            <v>住建局</v>
          </cell>
          <cell r="W97" t="str">
            <v>王华明</v>
          </cell>
          <cell r="X97" t="str">
            <v>铺设污水处理管道1.6公里，项目验收合格率100%。
社会效益：完善基础设施设备配套，提高群众生产生活质量，巩固拓展脱贫攻坚成果</v>
          </cell>
          <cell r="Y97">
            <v>45279</v>
          </cell>
          <cell r="Z97" t="str">
            <v>叶党农领字〔2023〕77号</v>
          </cell>
        </row>
        <row r="98">
          <cell r="B98" t="str">
            <v>yc2024076</v>
          </cell>
          <cell r="C98" t="str">
            <v>叶城县2024年依提木孔镇25村示范村乡村建设项目</v>
          </cell>
          <cell r="D98" t="str">
            <v>乡村建设</v>
          </cell>
          <cell r="E98" t="str">
            <v>农村污水治理</v>
          </cell>
          <cell r="F98" t="str">
            <v>新建</v>
          </cell>
          <cell r="G98" t="str">
            <v>依提木孔镇25村</v>
          </cell>
          <cell r="H98" t="str">
            <v>项目总投资：487.5万元
建设内容：新建排水管网7.5公里，配套化粪池等附属配套设施，每公里投资65万元
建设地点：依提木孔镇25村
污水管网项目建成后，由产权所有人委托乡级物业公司运营，形成有偿服务、自主运营的市场化管护机制，所形成的固定资产纳入衔接项目资产管理，权属归村集体所有。</v>
          </cell>
          <cell r="I98" t="str">
            <v>户</v>
          </cell>
          <cell r="J98">
            <v>225</v>
          </cell>
          <cell r="K98">
            <v>487.5</v>
          </cell>
          <cell r="L98">
            <v>487.5</v>
          </cell>
          <cell r="M98">
            <v>487.5</v>
          </cell>
        </row>
        <row r="98">
          <cell r="V98" t="str">
            <v>住建局</v>
          </cell>
          <cell r="W98" t="str">
            <v>王华明</v>
          </cell>
          <cell r="X98" t="str">
            <v>铺设污水处理管道7.5公里，项目验收合格率100%。
社会效益：完善基础设施设备配套，提高群众生产生活质量，巩固拓展脱贫攻坚成果</v>
          </cell>
          <cell r="Y98">
            <v>45279</v>
          </cell>
          <cell r="Z98" t="str">
            <v>叶党农领字〔2023〕77号</v>
          </cell>
        </row>
        <row r="99">
          <cell r="B99" t="str">
            <v>yc2024077</v>
          </cell>
          <cell r="C99" t="str">
            <v>叶城县2024年依提木孔镇27村示范村乡村建设项目</v>
          </cell>
          <cell r="D99" t="str">
            <v>乡村建设</v>
          </cell>
          <cell r="E99" t="str">
            <v>农村污水治理</v>
          </cell>
          <cell r="F99" t="str">
            <v>新建</v>
          </cell>
          <cell r="G99" t="str">
            <v>依提木孔镇27村</v>
          </cell>
          <cell r="H99" t="str">
            <v>项目总投资：325万元
建设内容：新建污水管网5公里，配套化粪池及附属配套设施，每公里投资65万元
建设地点：依提木孔镇27村
污水管网项目建成后，由产权所有人委托乡级物业公司运营，形成有偿服务、自主运营的市场化管护机制，所形成的固定资产纳入衔接项目资产管理，权属归村集体所有。</v>
          </cell>
          <cell r="I99" t="str">
            <v>户</v>
          </cell>
          <cell r="J99">
            <v>280</v>
          </cell>
          <cell r="K99">
            <v>325</v>
          </cell>
          <cell r="L99">
            <v>325</v>
          </cell>
          <cell r="M99">
            <v>325</v>
          </cell>
        </row>
        <row r="99">
          <cell r="V99" t="str">
            <v>住建局</v>
          </cell>
          <cell r="W99" t="str">
            <v>王华明</v>
          </cell>
          <cell r="X99" t="str">
            <v>铺设污水处理管道5公里，项目验收合格率100%。
社会效益：完善基础设施设备配套，提高群众生产生活质量，巩固拓展脱贫攻坚成果</v>
          </cell>
          <cell r="Y99">
            <v>45279</v>
          </cell>
          <cell r="Z99" t="str">
            <v>叶党农领字〔2023〕77号</v>
          </cell>
        </row>
        <row r="100">
          <cell r="B100" t="str">
            <v>yc2024078</v>
          </cell>
          <cell r="C100" t="str">
            <v>叶城县2024年铁提乡5村示范村乡村建设项目</v>
          </cell>
          <cell r="D100" t="str">
            <v>乡村建设</v>
          </cell>
          <cell r="E100" t="str">
            <v>农村污水治理</v>
          </cell>
          <cell r="F100" t="str">
            <v>新建</v>
          </cell>
          <cell r="G100" t="str">
            <v>铁提乡5村</v>
          </cell>
          <cell r="H100" t="str">
            <v>项目总投资：285万元
建设内容：铺设排水主管网约5公里，配套附属设施等，涉及户数约187户。
建设地点：铁提乡5村
污水管网项目建成后，由产权所有人委托乡级物业公司运营，形成有偿服务、自主运营的市场化管护机制，所形成的固定资产纳入衔接项目资产管理，权属归村集体所有。</v>
          </cell>
          <cell r="I100" t="str">
            <v>户</v>
          </cell>
          <cell r="J100">
            <v>187</v>
          </cell>
          <cell r="K100">
            <v>285</v>
          </cell>
          <cell r="L100">
            <v>285</v>
          </cell>
          <cell r="M100">
            <v>285</v>
          </cell>
        </row>
        <row r="100">
          <cell r="V100" t="str">
            <v>住建局</v>
          </cell>
          <cell r="W100" t="str">
            <v>王华明</v>
          </cell>
          <cell r="X100" t="str">
            <v>铺设污水处理管道5公里，项目验收合格率100%。
社会效益：完善基础设施设备配套，提高群众生产生活质量，巩固拓展脱贫攻坚成果</v>
          </cell>
          <cell r="Y100">
            <v>45279</v>
          </cell>
          <cell r="Z100" t="str">
            <v>叶党农领字〔2023〕77号</v>
          </cell>
        </row>
        <row r="101">
          <cell r="B101" t="str">
            <v>yc2024079</v>
          </cell>
          <cell r="C101" t="str">
            <v>叶城县2024年铁提乡6村示范村乡村建设项目</v>
          </cell>
          <cell r="D101" t="str">
            <v>乡村建设</v>
          </cell>
          <cell r="E101" t="str">
            <v>农村污水治理</v>
          </cell>
          <cell r="F101" t="str">
            <v>新建</v>
          </cell>
          <cell r="G101" t="str">
            <v>铁提乡6村</v>
          </cell>
          <cell r="H101" t="str">
            <v>项目总投资：362万元
建设内容：铺设排水主管网约6.7公里，配套附属设施等，涉及户数约309户。
建设地点：铁提乡6村
污水管网项目建成后，由产权所有人委托乡级物业公司运营，形成有偿服务、自主运营的市场化管护机制，所形成的固定资产纳入衔接项目资产管理，权属归村集体所有。</v>
          </cell>
          <cell r="I101" t="str">
            <v>户</v>
          </cell>
          <cell r="J101">
            <v>309</v>
          </cell>
          <cell r="K101">
            <v>362</v>
          </cell>
          <cell r="L101">
            <v>362</v>
          </cell>
          <cell r="M101">
            <v>362</v>
          </cell>
        </row>
        <row r="101">
          <cell r="V101" t="str">
            <v>住建局</v>
          </cell>
          <cell r="W101" t="str">
            <v>王华明</v>
          </cell>
          <cell r="X101" t="str">
            <v>铺设污水处理管道6.7公里，项目验收合格率100%。
社会效益：完善基础设施设备配套，提高群众生产生活质量，巩固拓展脱贫攻坚成果</v>
          </cell>
          <cell r="Y101">
            <v>45279</v>
          </cell>
          <cell r="Z101" t="str">
            <v>叶党农领字〔2023〕77号</v>
          </cell>
        </row>
        <row r="102">
          <cell r="B102" t="str">
            <v>yc2024080</v>
          </cell>
          <cell r="C102" t="str">
            <v>叶城县2024年吐古其乡阿克塔什（6）村示范村乡村建设项目</v>
          </cell>
          <cell r="D102" t="str">
            <v>乡村建设</v>
          </cell>
          <cell r="E102" t="str">
            <v>农村污水治理</v>
          </cell>
          <cell r="F102" t="str">
            <v>新建</v>
          </cell>
          <cell r="G102" t="str">
            <v>吐古其乡6村</v>
          </cell>
          <cell r="H102" t="str">
            <v>项目总投资：610万元。                                            
建设内容：新建污水管网10.2公里，修建化粪池并配套检查井及接户管等附属设施。
建设地点：吐古其乡6村
污水管网项目建成后，由产权所有人委托乡级物业公司运营，形成有偿服务、自主运营的市场化管护机制，所形成的固定资产纳入衔接项目资产管理，权属归村集体所有。</v>
          </cell>
          <cell r="I102" t="str">
            <v>户</v>
          </cell>
          <cell r="J102">
            <v>201</v>
          </cell>
          <cell r="K102">
            <v>610</v>
          </cell>
          <cell r="L102">
            <v>610</v>
          </cell>
          <cell r="M102">
            <v>610</v>
          </cell>
        </row>
        <row r="102">
          <cell r="V102" t="str">
            <v>住建局</v>
          </cell>
          <cell r="W102" t="str">
            <v>王华明</v>
          </cell>
          <cell r="X102" t="str">
            <v>铺设污水处理管道10.2公里，项目验收合格率100%。
社会效益：完善基础设施设备配套，提高群众生产生活质量，巩固拓展脱贫攻坚成果</v>
          </cell>
          <cell r="Y102">
            <v>45279</v>
          </cell>
          <cell r="Z102" t="str">
            <v>叶党农领字〔2023〕77号</v>
          </cell>
        </row>
        <row r="103">
          <cell r="B103" t="str">
            <v>yc2024081</v>
          </cell>
          <cell r="C103" t="str">
            <v>叶城县2024年吐古其乡英托喀依艾格勒（5）村示范村乡村建设项目</v>
          </cell>
          <cell r="D103" t="str">
            <v>乡村建设</v>
          </cell>
          <cell r="E103" t="str">
            <v>农村污水治理</v>
          </cell>
          <cell r="F103" t="str">
            <v>新建</v>
          </cell>
          <cell r="G103" t="str">
            <v>吐古其乡5村</v>
          </cell>
          <cell r="H103" t="str">
            <v>项目总投资：650万元。                                            
建设内容：新建污水管网10.8公里，修建化粪池并配套检查井及接户管等附属设施。
建设地点：吐古其乡5村
污水管网项目建成后，由产权所有人委托乡级物业公司运营，形成有偿服务、自主运营的市场化管护机制，所形成的固定资产纳入衔接项目资产管理，权属归村集体所有。</v>
          </cell>
          <cell r="I103" t="str">
            <v>户</v>
          </cell>
          <cell r="J103">
            <v>283</v>
          </cell>
          <cell r="K103">
            <v>650</v>
          </cell>
          <cell r="L103">
            <v>650</v>
          </cell>
          <cell r="M103">
            <v>650</v>
          </cell>
        </row>
        <row r="103">
          <cell r="V103" t="str">
            <v>住建局</v>
          </cell>
          <cell r="W103" t="str">
            <v>王华明</v>
          </cell>
          <cell r="X103" t="str">
            <v>铺设污水处理管道10.8公里，项目验收合格率100%。
社会效益：完善基础设施设备配套，提高群众生产生活质量，巩固拓展脱贫攻坚成果</v>
          </cell>
          <cell r="Y103">
            <v>45279</v>
          </cell>
          <cell r="Z103" t="str">
            <v>叶党农领字〔2023〕77号</v>
          </cell>
        </row>
        <row r="104">
          <cell r="B104" t="str">
            <v>yc2024082</v>
          </cell>
          <cell r="C104" t="str">
            <v>叶城县2024年乌吉热克乡5村示范村建设项目</v>
          </cell>
          <cell r="D104" t="str">
            <v>乡村建设</v>
          </cell>
          <cell r="E104" t="str">
            <v>农村供水保障设施建设</v>
          </cell>
          <cell r="F104" t="str">
            <v>新建</v>
          </cell>
          <cell r="G104" t="str">
            <v>乌吉热克乡5村</v>
          </cell>
          <cell r="H104" t="str">
            <v>项目总投资：594万元。
建设内容：对全村农户污水管网及配套附属设施建设。新建8.2公里污水管网，配套检查井等附属设施，并穿越道路、硬化路面恢复、局部零星修缮等。
建设地点：乌吉热克乡5村
污水管网项目建成后，由产权所有人委托乡级物业公司运营，形成有偿服务、自主运营的市场化管护机制，所形成的固定资产纳入衔接项目资产管理，权属归村集体所有。</v>
          </cell>
          <cell r="I104" t="str">
            <v>公里</v>
          </cell>
          <cell r="J104">
            <v>8.2</v>
          </cell>
          <cell r="K104">
            <v>594</v>
          </cell>
          <cell r="L104">
            <v>594</v>
          </cell>
          <cell r="M104">
            <v>594</v>
          </cell>
        </row>
        <row r="104">
          <cell r="V104" t="str">
            <v>住建局</v>
          </cell>
          <cell r="W104" t="str">
            <v>王华明</v>
          </cell>
          <cell r="X104" t="str">
            <v>铺设污水处理管道8.2公里，项目验收合格率100%。
社会效益：完善基础设施设备配套，提高群众生产生活质量，巩固拓展脱贫攻坚成果</v>
          </cell>
          <cell r="Y104">
            <v>45279</v>
          </cell>
          <cell r="Z104" t="str">
            <v>叶党农领字〔2023〕77号</v>
          </cell>
        </row>
        <row r="105">
          <cell r="B105" t="str">
            <v>yc2024083</v>
          </cell>
          <cell r="C105" t="str">
            <v>叶城县2024年乌吉热克乡14村示范村乡村建设项目</v>
          </cell>
          <cell r="D105" t="str">
            <v>乡村建设</v>
          </cell>
          <cell r="E105" t="str">
            <v>农村污水治理</v>
          </cell>
          <cell r="F105" t="str">
            <v>新建</v>
          </cell>
          <cell r="G105" t="str">
            <v>乌吉热克乡14村</v>
          </cell>
          <cell r="H105" t="str">
            <v>项目总投资：550万元
建设内容：新建9.1km污水管网及280户入户管网设施，配套检查井，并对穿越道路、硬化路面及渠道进行恢复。
建设地点：乌吉热克乡14村
污水管网项目建成后，由产权所有人委托乡级物业公司运营，形成有偿服务、自主运营的市场化管护机制，所形成的固定资产纳入衔接项目资产管理，权属归村集体所有。</v>
          </cell>
          <cell r="I105" t="str">
            <v>户</v>
          </cell>
          <cell r="J105">
            <v>280</v>
          </cell>
          <cell r="K105">
            <v>550</v>
          </cell>
          <cell r="L105">
            <v>550</v>
          </cell>
          <cell r="M105">
            <v>550</v>
          </cell>
        </row>
        <row r="105">
          <cell r="V105" t="str">
            <v>住建局</v>
          </cell>
          <cell r="W105" t="str">
            <v>王华明</v>
          </cell>
          <cell r="X105" t="str">
            <v>铺设污水处理管道9.1公里，项目验收合格率100%。
社会效益：完善基础设施设备配套，提高群众生产生活质量，巩固拓展脱贫攻坚成果</v>
          </cell>
          <cell r="Y105">
            <v>45279</v>
          </cell>
          <cell r="Z105" t="str">
            <v>叶党农领字〔2023〕77号</v>
          </cell>
        </row>
        <row r="106">
          <cell r="B106" t="str">
            <v>yc2024084</v>
          </cell>
          <cell r="C106" t="str">
            <v>叶城县2024年宗朗乡清泉1村示范村建设项目</v>
          </cell>
          <cell r="D106" t="str">
            <v>乡村建设</v>
          </cell>
          <cell r="E106" t="str">
            <v>农村污水治理</v>
          </cell>
          <cell r="F106" t="str">
            <v>新建</v>
          </cell>
          <cell r="G106" t="str">
            <v>宗朗乡清泉（1）村</v>
          </cell>
          <cell r="H106" t="str">
            <v>项目资金：360万元
建设内容：新建污水管网5.2公里，配套检查井等附属设施，涉及120户。
建设地点：宗朗乡1村
污水管网项目建成后，由产权所有人委托乡级物业公司运营，形成有偿服务、自主运营的市场化管护机制，所形成的固定资产纳入衔接项目资产管理，权属归村集体所有。</v>
          </cell>
          <cell r="I106" t="str">
            <v>户</v>
          </cell>
          <cell r="J106">
            <v>120</v>
          </cell>
          <cell r="K106">
            <v>360</v>
          </cell>
          <cell r="L106">
            <v>360</v>
          </cell>
          <cell r="M106">
            <v>360</v>
          </cell>
        </row>
        <row r="106">
          <cell r="V106" t="str">
            <v>住建局</v>
          </cell>
          <cell r="W106" t="str">
            <v>王华明</v>
          </cell>
          <cell r="X106" t="str">
            <v>铺设污水处理管道5.2公里，项目验收合格率100%。
社会效益：完善基础设施设备配套，提高群众生产生活质量，巩固拓展脱贫攻坚成果</v>
          </cell>
          <cell r="Y106">
            <v>45279</v>
          </cell>
          <cell r="Z106" t="str">
            <v>叶党农领字〔2023〕77号</v>
          </cell>
        </row>
        <row r="107">
          <cell r="B107" t="str">
            <v>yc2024085</v>
          </cell>
          <cell r="C107" t="str">
            <v>叶城县乌夏巴什镇9村示范村乡村建设项目</v>
          </cell>
          <cell r="D107" t="str">
            <v>乡村建设</v>
          </cell>
          <cell r="E107" t="str">
            <v>农村污水治理</v>
          </cell>
          <cell r="F107" t="str">
            <v>新建</v>
          </cell>
          <cell r="G107" t="str">
            <v>乌夏巴什镇9村</v>
          </cell>
          <cell r="H107" t="str">
            <v>项目总投资：598万元                                                                                                                                                                                                                                                               建设内容：1、建设3.7公里污水管网，并配套化粪池、检查井等附属设施，涉及142户；
2、新建0.2-0.8m³/s防渗渠4.5千米，并配套水闸、农桥等渠系建筑物。
建设地点：乌夏巴什镇9村
污水管网项目建成后，由产权所有人委托乡级物业公司运营，形成有偿服务、自主运营的市场化管护机制，所形成的固定资产纳入衔接项目资产管理，权属归村集体所有。</v>
          </cell>
          <cell r="I107" t="str">
            <v>户</v>
          </cell>
          <cell r="J107">
            <v>142</v>
          </cell>
          <cell r="K107">
            <v>598</v>
          </cell>
          <cell r="L107">
            <v>598</v>
          </cell>
          <cell r="M107">
            <v>598</v>
          </cell>
        </row>
        <row r="107">
          <cell r="V107" t="str">
            <v>住建局</v>
          </cell>
          <cell r="W107" t="str">
            <v>王华明</v>
          </cell>
          <cell r="X107" t="str">
            <v>铺设污水处理管道3.7公里，新建0.2-0.8m³/s防渗渠4.5千米。项目验收合格率100%。
社会效益：完善基础设施设备配套，提高群众生产生活质量，巩固拓展脱贫攻坚成果</v>
          </cell>
          <cell r="Y107">
            <v>45279</v>
          </cell>
          <cell r="Z107" t="str">
            <v>叶党农领字〔2023〕77号</v>
          </cell>
        </row>
        <row r="108">
          <cell r="B108" t="str">
            <v>yc2024086</v>
          </cell>
          <cell r="C108" t="str">
            <v>叶城县2024年江格勒斯乡5村示范村建设项目</v>
          </cell>
          <cell r="D108" t="str">
            <v>乡村建设</v>
          </cell>
          <cell r="E108" t="str">
            <v>农村污水治理</v>
          </cell>
          <cell r="F108" t="str">
            <v>新建</v>
          </cell>
          <cell r="G108" t="str">
            <v>江格勒斯乡5村</v>
          </cell>
          <cell r="H108" t="str">
            <v>项目总投资：720万元
建设内容：铺设排水管网约12公里，修建化粪池、检查井等配套附属设施。
建设地点：江格勒斯乡5村
污水管网项目建成后，由产权所有人委托乡级物业公司运营，形成有偿服务、自主运营的市场化管护机制，所形成的固定资产纳入衔接项目资产管理，权属归村集体所有。</v>
          </cell>
          <cell r="I108" t="str">
            <v>户</v>
          </cell>
          <cell r="J108">
            <v>433</v>
          </cell>
          <cell r="K108">
            <v>720</v>
          </cell>
          <cell r="L108">
            <v>720</v>
          </cell>
          <cell r="M108">
            <v>720</v>
          </cell>
        </row>
        <row r="108">
          <cell r="V108" t="str">
            <v>住建局</v>
          </cell>
          <cell r="W108" t="str">
            <v>王华明</v>
          </cell>
          <cell r="X108" t="str">
            <v>铺设污水处理管道12公里，项目验收合格率100%。
社会效益：完善基础设施设备配套，提高群众生产生活质量，巩固拓展脱贫攻坚成果</v>
          </cell>
          <cell r="Y108">
            <v>45279</v>
          </cell>
          <cell r="Z108" t="str">
            <v>叶党农领字〔2023〕77号</v>
          </cell>
        </row>
        <row r="109">
          <cell r="B109" t="str">
            <v>yc2024087</v>
          </cell>
          <cell r="C109" t="str">
            <v>叶城县2024年恰其库木管理区2村示范村乡村建设项目</v>
          </cell>
          <cell r="D109" t="str">
            <v>乡村建设</v>
          </cell>
          <cell r="E109" t="str">
            <v>农村污水治理</v>
          </cell>
          <cell r="F109" t="str">
            <v>新建</v>
          </cell>
          <cell r="G109" t="str">
            <v>恰其库木管理区恰其库木（2）村</v>
          </cell>
          <cell r="H109" t="str">
            <v>项目总投资：700万元
建设内容：铺设污水处理管道12.26公里，配套附属设施。
建设地点：恰其库木管理区恰其库木（2）村
污水管网项目建成后，由产权所有人委托乡级物业公司运营，形成有偿服务、自主运营的市场化管护机制，所形成的固定资产纳入衔接项目资产管理，权属归村集体所有。</v>
          </cell>
          <cell r="I109" t="str">
            <v>户</v>
          </cell>
          <cell r="J109">
            <v>320</v>
          </cell>
          <cell r="K109">
            <v>700</v>
          </cell>
          <cell r="L109">
            <v>700</v>
          </cell>
          <cell r="M109">
            <v>700</v>
          </cell>
        </row>
        <row r="109">
          <cell r="V109" t="str">
            <v>住建局</v>
          </cell>
          <cell r="W109" t="str">
            <v>王华明</v>
          </cell>
          <cell r="X109" t="str">
            <v>铺设污水处理管道12.26公里，项目验收合格率100%。
社会效益：完善基础设施设备配套，提高群众生产生活质量，巩固拓展脱贫攻坚成果</v>
          </cell>
          <cell r="Y109">
            <v>45279</v>
          </cell>
          <cell r="Z109" t="str">
            <v>叶党农领字〔2023〕77号</v>
          </cell>
        </row>
        <row r="110">
          <cell r="B110" t="str">
            <v>yc2024088</v>
          </cell>
          <cell r="C110" t="str">
            <v>叶城县2024年依力克其乡16村示范村乡村建设项目</v>
          </cell>
          <cell r="D110" t="str">
            <v>乡村建设</v>
          </cell>
          <cell r="E110" t="str">
            <v>农村污水治理</v>
          </cell>
          <cell r="F110" t="str">
            <v>新建</v>
          </cell>
          <cell r="G110" t="str">
            <v>依力克其乡16村</v>
          </cell>
          <cell r="H110" t="str">
            <v>项目总投资：460万元
建设内容：新建特色产业（西梅、恐龙蛋、桃子、甜玉米等）生产车间1座，占地约8亩，其中：建设1500㎡彩钢房1座，建设1200㎡车间1座，地面硬化2500㎡及附属设施配套。
建设地点：依力克其乡16村
资产归村集体所有，由村级制定资产受益分配方案，体现资产受益的精准和差异化帮扶，并进行公告公示，原则上20%资金用于村级公益事业，80%用于开发就业岗位，解决困难群众就业。
项目建成后，由由产权所有人委托广州佳果园进出口贸易有限公司运营，主要用于发展棉纺织产业，年收益率不低于同期银行贷款利率，所形成的固定资产纳入衔接项目资产管理，权属量化至村集体所有。</v>
          </cell>
          <cell r="I110" t="str">
            <v>平方米</v>
          </cell>
          <cell r="J110">
            <v>5200</v>
          </cell>
          <cell r="K110">
            <v>460</v>
          </cell>
          <cell r="L110">
            <v>460</v>
          </cell>
          <cell r="M110">
            <v>460</v>
          </cell>
        </row>
        <row r="110">
          <cell r="V110" t="str">
            <v>工业园区管委会</v>
          </cell>
          <cell r="W110" t="str">
            <v>赵刚</v>
          </cell>
          <cell r="X110" t="str">
            <v>经济效益：年收益≥16万元，带动当地群众50人参与就业，亩产收入5000元以上。
社会效益：发展农业特色产业，促进当地群众增收致富，增加村集体经济收入。</v>
          </cell>
          <cell r="Y110">
            <v>45279</v>
          </cell>
          <cell r="Z110" t="str">
            <v>叶党农领字〔2023〕77号</v>
          </cell>
        </row>
        <row r="111">
          <cell r="B111" t="str">
            <v>yc2024089</v>
          </cell>
          <cell r="C111" t="str">
            <v>叶城县2024年阿克塔什镇5村示范村乡村建设项目</v>
          </cell>
          <cell r="D111" t="str">
            <v>乡村建设</v>
          </cell>
          <cell r="E111" t="str">
            <v>农村道路建设（通村路、通户路、小型桥梁等）</v>
          </cell>
          <cell r="F111" t="str">
            <v>新建</v>
          </cell>
          <cell r="G111" t="str">
            <v>阿克塔什镇5村</v>
          </cell>
          <cell r="H111" t="str">
            <v>项目总投资：200万元
建设内容：阿克塔什镇建设5公里柏油路，沥青混凝土路面，路面结构总厚度 19cm，自上为下为：4cmAC-13C 沥青混凝土+透层油+15cm 级配砂砾
建设地点：阿克塔什镇5村</v>
          </cell>
          <cell r="I111" t="str">
            <v>公里</v>
          </cell>
          <cell r="J111">
            <v>5</v>
          </cell>
          <cell r="K111">
            <v>200</v>
          </cell>
          <cell r="L111">
            <v>200</v>
          </cell>
          <cell r="M111">
            <v>200</v>
          </cell>
        </row>
        <row r="111">
          <cell r="V111" t="str">
            <v>叶城县交通运输局</v>
          </cell>
          <cell r="W111" t="str">
            <v>王智斌</v>
          </cell>
          <cell r="X111" t="str">
            <v>社会效益：新建柏油路5公里，项目实施过程中，可带动本地群众就业50人以上，平均每人增加收入8000元以上，项目建成后，提升阿克塔什镇的运输效率，促进乡村振兴事业的发展，可使阿克塔什镇全体居民受益，收益群众13370人以上，具有良好的社会效益。</v>
          </cell>
          <cell r="Y111">
            <v>45279</v>
          </cell>
          <cell r="Z111" t="str">
            <v>叶党农领字〔2023〕77号</v>
          </cell>
        </row>
        <row r="112">
          <cell r="B112" t="str">
            <v>yc2024090</v>
          </cell>
          <cell r="C112" t="str">
            <v>叶城县2024年小麦玉米烘干基地建设项目</v>
          </cell>
          <cell r="D112" t="str">
            <v>乡村建设</v>
          </cell>
          <cell r="E112" t="str">
            <v>其他</v>
          </cell>
          <cell r="F112" t="str">
            <v>新建</v>
          </cell>
          <cell r="G112" t="str">
            <v>洛克乡9村，铁提乡，恰其库木管理区，依力克其乡</v>
          </cell>
          <cell r="H112" t="str">
            <v>项目总投资：4300万元
建设内容：1、洛克乡9村、铁提乡、恰其库木管理区新建0.5万吨粮库2栋，建筑面积850㎡及相应配套附属设施，资金3750万元。
2、依力克其乡建设日处理300吨粮食烘干厂厂房1座，资金550万元。</v>
          </cell>
          <cell r="I112" t="str">
            <v>平方米</v>
          </cell>
          <cell r="J112">
            <v>2550</v>
          </cell>
          <cell r="K112">
            <v>4300</v>
          </cell>
          <cell r="L112">
            <v>4300</v>
          </cell>
          <cell r="M112">
            <v>4300</v>
          </cell>
        </row>
        <row r="112">
          <cell r="V112" t="str">
            <v>发改委</v>
          </cell>
          <cell r="W112" t="str">
            <v>李萍</v>
          </cell>
          <cell r="X112" t="str">
            <v>新建粮库2550平方米，项目验收合格率100%；
社会效益：保障粮食安全，发挥产量大县的优势，完善农业农村基础设施配套。</v>
          </cell>
          <cell r="Y112">
            <v>45279</v>
          </cell>
          <cell r="Z112" t="str">
            <v>叶党农领字〔2023〕77号</v>
          </cell>
        </row>
        <row r="113">
          <cell r="B113" t="str">
            <v>yc2024127</v>
          </cell>
          <cell r="C113" t="str">
            <v>叶城县2024年西合休乡道路建设项目</v>
          </cell>
          <cell r="D113" t="str">
            <v>乡村建设</v>
          </cell>
          <cell r="E113" t="str">
            <v>农村道路建设（通村路、通户路、小型桥梁等）</v>
          </cell>
          <cell r="F113" t="str">
            <v>新建</v>
          </cell>
          <cell r="G113" t="str">
            <v>西合休乡2村</v>
          </cell>
          <cell r="H113" t="str">
            <v>项目总投资：1157万元
项目建设内容：修建道路10.51KM。
项目建设地点：西合休乡2村</v>
          </cell>
          <cell r="I113" t="str">
            <v>公里</v>
          </cell>
          <cell r="J113">
            <v>10.51</v>
          </cell>
          <cell r="K113">
            <v>1157</v>
          </cell>
          <cell r="L113">
            <v>1157</v>
          </cell>
          <cell r="M113">
            <v>1157</v>
          </cell>
        </row>
        <row r="113">
          <cell r="V113" t="str">
            <v>交通运输局</v>
          </cell>
          <cell r="W113" t="str">
            <v>王智斌</v>
          </cell>
          <cell r="X113" t="str">
            <v>新建道路10.51公里，项目验收合格率100%；
社会效益：完善基础设施配套，提高群众生产生活质量，巩固拓展脱贫攻坚成果</v>
          </cell>
          <cell r="Y113">
            <v>45279</v>
          </cell>
          <cell r="Z113" t="str">
            <v>叶党农领字〔2023〕77号</v>
          </cell>
        </row>
        <row r="114">
          <cell r="B114" t="str">
            <v>yc2024091</v>
          </cell>
          <cell r="C114" t="str">
            <v>叶城县2024年桥梁建设项目</v>
          </cell>
          <cell r="D114" t="str">
            <v>乡村建设</v>
          </cell>
          <cell r="E114" t="str">
            <v>农村道路建设（通村路、通户路、小型桥梁等）</v>
          </cell>
          <cell r="F114" t="str">
            <v>新建</v>
          </cell>
          <cell r="G114" t="str">
            <v>河园镇2、3、18村，恰尔巴格镇1村，金果镇10村</v>
          </cell>
          <cell r="H114" t="str">
            <v>项目总投资：402万元
建设内容：1、河园镇2村新建1座桥（长16米，宽8米，资金100万元），3村新建1座桥（长8米，宽4米，资金20万元），18村1组修建1座桥（长12米，宽5米，资金30万元）
2、恰尔巴格镇1村新建长8米，宽度6米桥梁1座，资金52万元。
3、金果镇10村小型桥梁建设5座，每座投资40万元，投资200万元。</v>
          </cell>
          <cell r="I114" t="str">
            <v>座</v>
          </cell>
          <cell r="J114">
            <v>11</v>
          </cell>
          <cell r="K114">
            <v>402</v>
          </cell>
          <cell r="L114">
            <v>402</v>
          </cell>
          <cell r="M114">
            <v>402</v>
          </cell>
        </row>
        <row r="114">
          <cell r="V114" t="str">
            <v>交通运输局</v>
          </cell>
          <cell r="W114" t="str">
            <v>王智斌</v>
          </cell>
          <cell r="X114" t="str">
            <v>新建桥梁9座，项目验收合格率100%；
社会效益：完善基础设施配套，提高群众生产生活质量，巩固拓展脱贫攻坚成果</v>
          </cell>
          <cell r="Y114">
            <v>45279</v>
          </cell>
          <cell r="Z114" t="str">
            <v>叶党农领字〔2023〕77号</v>
          </cell>
        </row>
        <row r="115">
          <cell r="B115" t="str">
            <v>yc2024092</v>
          </cell>
          <cell r="C115" t="str">
            <v>叶城县2024年公共厕所建设项目</v>
          </cell>
          <cell r="D115" t="str">
            <v>乡村建设</v>
          </cell>
          <cell r="E115" t="str">
            <v>农村污水治理</v>
          </cell>
          <cell r="F115" t="str">
            <v>新建</v>
          </cell>
          <cell r="G115" t="str">
            <v>阿克塔什镇，恰其库木管理区1村</v>
          </cell>
          <cell r="H115" t="str">
            <v>项目总投资：81万元。
建设内容：1、在阿克塔什镇辖区修建旅游公共厕所6座，资金36万元。
2、恰其库木管理区新建40㎡水冲式公共厕所5座，投入资金45万元。</v>
          </cell>
          <cell r="I115" t="str">
            <v>座</v>
          </cell>
          <cell r="J115">
            <v>11</v>
          </cell>
          <cell r="K115">
            <v>81</v>
          </cell>
          <cell r="L115">
            <v>81</v>
          </cell>
          <cell r="M115">
            <v>81</v>
          </cell>
        </row>
        <row r="115">
          <cell r="V115" t="str">
            <v>住建局</v>
          </cell>
          <cell r="W115" t="str">
            <v>王华明</v>
          </cell>
          <cell r="X115" t="str">
            <v>建设公共厕所11座，项目验收合格率100%；
社会效益：通过本项目的实施，有效提高土地利用率，持续改善村容村貌和群众生产生活条件。</v>
          </cell>
          <cell r="Y115">
            <v>45279</v>
          </cell>
          <cell r="Z115" t="str">
            <v>叶党农领字〔2023〕77号</v>
          </cell>
        </row>
        <row r="116">
          <cell r="B116" t="str">
            <v>yc2024093</v>
          </cell>
          <cell r="C116" t="str">
            <v>叶城县2024年污水治理建设项目</v>
          </cell>
          <cell r="D116" t="str">
            <v>乡村建设</v>
          </cell>
          <cell r="E116" t="str">
            <v>农村污水治理</v>
          </cell>
          <cell r="F116" t="str">
            <v>新建</v>
          </cell>
          <cell r="G116" t="str">
            <v>夏合甫乡，恰尔巴格镇，依力克其乡9村</v>
          </cell>
          <cell r="H116" t="str">
            <v>项目总投资：10050万元。
建设内容：1、在夏合甫乡1村，3村，4村、5村，6村，7村，8村，9村，13村，14村实施农村污水治理建设项目，建立污水管网及配套设施，对群众污水进行处理，共900户，每户1万元。
园艺社区下水道管网一系列配套，污水集中处理点进行维修改造，资金490万元，其中修建化粪池1000m³，资金150万元；新建下水主管网7公里，资金280万元，入户管网1公里，资金15万元；12m³吸污车1台，资金43万元
2、在恰尔巴格镇新建13个村庄实施农村厕所集中排水工程，项目范围内的新建排水管线105000m及沿线破损设施恢复，新建检查井4700个，新建化粪池14500m3，穿越沟、渠、道路的刚性套管，资金8500万元。
3、依力克其乡9村铺设污水处理管道8公里，20万元/公里。</v>
          </cell>
          <cell r="I116" t="str">
            <v>公里</v>
          </cell>
          <cell r="J116">
            <v>113</v>
          </cell>
          <cell r="K116">
            <v>10050</v>
          </cell>
          <cell r="L116">
            <v>10050</v>
          </cell>
          <cell r="M116">
            <v>10050</v>
          </cell>
        </row>
        <row r="116">
          <cell r="V116" t="str">
            <v>住建局</v>
          </cell>
          <cell r="W116" t="str">
            <v>王华明</v>
          </cell>
          <cell r="X116" t="str">
            <v>铺设污水管网≥113公里，项目验收合格率100%；
社会效益：通过本项目的实施，有效提高土地利用率，持续改善村容村貌和群众生产生活条件。</v>
          </cell>
          <cell r="Y116">
            <v>45279</v>
          </cell>
          <cell r="Z116" t="str">
            <v>叶党农领字〔2023〕77号</v>
          </cell>
        </row>
        <row r="117">
          <cell r="B117" t="str">
            <v>yc2024094</v>
          </cell>
          <cell r="C117" t="str">
            <v>叶城县喀镇农村交通基础设施改造提升中央预算内以工代赈项目</v>
          </cell>
          <cell r="D117" t="str">
            <v>乡村建设</v>
          </cell>
          <cell r="E117" t="str">
            <v>基础设施配套</v>
          </cell>
          <cell r="F117" t="str">
            <v>新建</v>
          </cell>
          <cell r="G117" t="str">
            <v>喀镇</v>
          </cell>
          <cell r="H117" t="str">
            <v>村组巷道改造4.2公里及配套附属设施。</v>
          </cell>
          <cell r="I117" t="str">
            <v>公里</v>
          </cell>
          <cell r="J117">
            <v>4.2</v>
          </cell>
          <cell r="K117">
            <v>260</v>
          </cell>
          <cell r="L117">
            <v>260</v>
          </cell>
        </row>
        <row r="117">
          <cell r="N117">
            <v>260</v>
          </cell>
        </row>
        <row r="117">
          <cell r="V117" t="str">
            <v>发改委</v>
          </cell>
          <cell r="W117" t="str">
            <v>李萍</v>
          </cell>
          <cell r="X117" t="str">
            <v>预计带动当地困难群众务工人数（非人次）18人；
预计发放劳务报酬金额40万元；
预计培训务工群众人数（非人次）18人；</v>
          </cell>
          <cell r="Y117">
            <v>45279</v>
          </cell>
          <cell r="Z117" t="str">
            <v>叶党农领字〔2023〕77号</v>
          </cell>
        </row>
        <row r="118">
          <cell r="B118" t="str">
            <v>yc2024095</v>
          </cell>
          <cell r="C118" t="str">
            <v>叶城县金果镇农村交通基础设施改造提升中央预算内以工代赈项目</v>
          </cell>
          <cell r="D118" t="str">
            <v>乡村建设</v>
          </cell>
          <cell r="E118" t="str">
            <v>基础设施配套</v>
          </cell>
          <cell r="F118" t="str">
            <v>新建</v>
          </cell>
          <cell r="G118" t="str">
            <v>金果镇</v>
          </cell>
          <cell r="H118" t="str">
            <v>村组巷道改造5公里及配套附属设施。</v>
          </cell>
          <cell r="I118" t="str">
            <v>公里</v>
          </cell>
          <cell r="J118">
            <v>5</v>
          </cell>
          <cell r="K118">
            <v>390</v>
          </cell>
          <cell r="L118">
            <v>390</v>
          </cell>
        </row>
        <row r="118">
          <cell r="N118">
            <v>390</v>
          </cell>
        </row>
        <row r="118">
          <cell r="V118" t="str">
            <v>发改委</v>
          </cell>
          <cell r="W118" t="str">
            <v>李萍</v>
          </cell>
          <cell r="X118" t="str">
            <v>预计带动当地困难群众务工人数（非人次）32人；
预计发放劳务报酬金额59万元；
预计培训务工群众人数（非人次）32人；</v>
          </cell>
          <cell r="Y118">
            <v>45279</v>
          </cell>
          <cell r="Z118" t="str">
            <v>叶党农领字〔2023〕77号</v>
          </cell>
        </row>
        <row r="119">
          <cell r="B119" t="str">
            <v>yc2024096</v>
          </cell>
          <cell r="C119" t="str">
            <v>叶城县依提木孔镇农村交通基础设施改造提升中央预算内以工代赈项目</v>
          </cell>
          <cell r="D119" t="str">
            <v>乡村建设</v>
          </cell>
          <cell r="E119" t="str">
            <v>基础设施配套</v>
          </cell>
          <cell r="F119" t="str">
            <v>新建</v>
          </cell>
          <cell r="G119" t="str">
            <v>依提木孔镇</v>
          </cell>
          <cell r="H119" t="str">
            <v>村组巷道改造5公里及配套附属设施。</v>
          </cell>
          <cell r="I119" t="str">
            <v>公里</v>
          </cell>
          <cell r="J119">
            <v>5</v>
          </cell>
          <cell r="K119">
            <v>152</v>
          </cell>
          <cell r="L119">
            <v>152</v>
          </cell>
        </row>
        <row r="119">
          <cell r="N119">
            <v>152</v>
          </cell>
        </row>
        <row r="119">
          <cell r="V119" t="str">
            <v>发改委</v>
          </cell>
          <cell r="W119" t="str">
            <v>李萍</v>
          </cell>
          <cell r="X119" t="str">
            <v>预计带动当地困难群众务工人数（非人次）32人；
预计发放劳务报酬金额23万元；
预计培训务工群众人数（非人次）32人；</v>
          </cell>
          <cell r="Y119">
            <v>45279</v>
          </cell>
          <cell r="Z119" t="str">
            <v>叶党农领字〔2023〕77号</v>
          </cell>
        </row>
        <row r="120">
          <cell r="B120" t="str">
            <v>yc2024097</v>
          </cell>
          <cell r="C120" t="str">
            <v>叶城县宗朗乡农牧产业基础设施改造提升2024年中央财政以工代赈项目</v>
          </cell>
          <cell r="D120" t="str">
            <v>乡村建设</v>
          </cell>
          <cell r="E120" t="str">
            <v>基础设施配套</v>
          </cell>
          <cell r="F120" t="str">
            <v>新建</v>
          </cell>
          <cell r="G120" t="str">
            <v>宗朗乡</v>
          </cell>
          <cell r="H120" t="str">
            <v>新建防渗渠3公里，（Q=0.2-0.5m³／s  L=3KM  ）、村组巷道改造2.9公里及配套附属设施
</v>
          </cell>
          <cell r="I120" t="str">
            <v>公里</v>
          </cell>
          <cell r="J120">
            <v>5.9</v>
          </cell>
          <cell r="K120">
            <v>389</v>
          </cell>
          <cell r="L120">
            <v>389</v>
          </cell>
        </row>
        <row r="120">
          <cell r="N120">
            <v>389</v>
          </cell>
        </row>
        <row r="120">
          <cell r="V120" t="str">
            <v>发改委</v>
          </cell>
          <cell r="W120" t="str">
            <v>李萍</v>
          </cell>
          <cell r="X120" t="str">
            <v>预计带动当地困难群众务工人数（非人次）82人；
预计发放劳务报酬金额79万元；
预计培训务工群众人数（非人次）82人；</v>
          </cell>
          <cell r="Y120">
            <v>45279</v>
          </cell>
          <cell r="Z120" t="str">
            <v>叶党农领字〔2023〕77号</v>
          </cell>
        </row>
        <row r="121">
          <cell r="B121" t="str">
            <v>yc2024098</v>
          </cell>
          <cell r="C121" t="str">
            <v>叶城县喀镇人居环境整治2024年中央财政以工代赈项目</v>
          </cell>
          <cell r="D121" t="str">
            <v>乡村建设</v>
          </cell>
          <cell r="E121" t="str">
            <v>基础设施配套</v>
          </cell>
          <cell r="F121" t="str">
            <v>新建</v>
          </cell>
          <cell r="G121" t="str">
            <v>喀镇</v>
          </cell>
          <cell r="H121" t="str">
            <v>村容村貌改造提升，道路硬化8公里（路面宽度5米）及附属设施。</v>
          </cell>
          <cell r="I121" t="str">
            <v>公里</v>
          </cell>
          <cell r="J121">
            <v>8</v>
          </cell>
          <cell r="K121">
            <v>350</v>
          </cell>
          <cell r="L121">
            <v>350</v>
          </cell>
        </row>
        <row r="121">
          <cell r="N121">
            <v>350</v>
          </cell>
        </row>
        <row r="121">
          <cell r="V121" t="str">
            <v>发改委</v>
          </cell>
          <cell r="W121" t="str">
            <v>李萍</v>
          </cell>
          <cell r="X121" t="str">
            <v>预计带动当地困难群众务工人数（非人次）74人；
预计发放劳务报酬金额72万元；
预计培训务工群众人数（非人次）74人；</v>
          </cell>
          <cell r="Y121">
            <v>45279</v>
          </cell>
          <cell r="Z121" t="str">
            <v>叶党农领字〔2023〕77号</v>
          </cell>
        </row>
        <row r="122">
          <cell r="B122" t="str">
            <v>yc2024099</v>
          </cell>
          <cell r="C122" t="str">
            <v>叶城县阿克塔什镇村容村貌提升2024年中央财政以工代赈项目</v>
          </cell>
          <cell r="D122" t="str">
            <v>乡村建设</v>
          </cell>
          <cell r="E122" t="str">
            <v>基础设施配套</v>
          </cell>
          <cell r="F122" t="str">
            <v>新建</v>
          </cell>
          <cell r="G122" t="str">
            <v>阿克塔什镇</v>
          </cell>
          <cell r="H122" t="str">
            <v>村组巷道改造7.5公里及配套附属设施。</v>
          </cell>
          <cell r="I122" t="str">
            <v>公里</v>
          </cell>
          <cell r="J122">
            <v>7.5</v>
          </cell>
          <cell r="K122">
            <v>390</v>
          </cell>
          <cell r="L122">
            <v>390</v>
          </cell>
        </row>
        <row r="122">
          <cell r="N122">
            <v>390</v>
          </cell>
        </row>
        <row r="122">
          <cell r="V122" t="str">
            <v>发改委</v>
          </cell>
          <cell r="W122" t="str">
            <v>李萍</v>
          </cell>
          <cell r="X122" t="str">
            <v>预计带动当地困难群众务工人数（非人次）86人；
预计发放劳务报酬金额79万元；
预计培训务工群众人数（非人次）86人；</v>
          </cell>
          <cell r="Y122">
            <v>45279</v>
          </cell>
          <cell r="Z122" t="str">
            <v>叶党农领字〔2023〕77号</v>
          </cell>
        </row>
        <row r="123">
          <cell r="B123" t="str">
            <v>yc2024100</v>
          </cell>
          <cell r="C123" t="str">
            <v>叶城县铁提乡农牧产业基础设施改造提升2024年中央财政以工代赈项目</v>
          </cell>
          <cell r="D123" t="str">
            <v>乡村建设</v>
          </cell>
          <cell r="E123" t="str">
            <v>基础设施配套</v>
          </cell>
          <cell r="F123" t="str">
            <v>新建</v>
          </cell>
          <cell r="G123" t="str">
            <v>铁提乡</v>
          </cell>
          <cell r="H123" t="str">
            <v>新建防渗渠5.5公里（Q=0.2-0.5m³／s  L=5.5KM  ）及配套附属设施</v>
          </cell>
          <cell r="I123" t="str">
            <v>公里</v>
          </cell>
          <cell r="J123">
            <v>5.5</v>
          </cell>
          <cell r="K123">
            <v>400</v>
          </cell>
          <cell r="L123">
            <v>400</v>
          </cell>
        </row>
        <row r="123">
          <cell r="N123">
            <v>400</v>
          </cell>
        </row>
        <row r="123">
          <cell r="V123" t="str">
            <v>发改委</v>
          </cell>
          <cell r="W123" t="str">
            <v>李萍</v>
          </cell>
          <cell r="X123" t="str">
            <v>预计带动当地困难群众务工人数（非人次）74人；
预计发放劳务报酬金额84万元；
预计培训务工群众人数（非人次）74人；</v>
          </cell>
          <cell r="Y123">
            <v>45279</v>
          </cell>
          <cell r="Z123" t="str">
            <v>叶党农领字〔2023〕77号</v>
          </cell>
        </row>
        <row r="124">
          <cell r="B124" t="str">
            <v>yc2024101</v>
          </cell>
          <cell r="C124" t="str">
            <v>叶城县依力克其乡村组道路建设2024年中央财政以工代赈项目</v>
          </cell>
          <cell r="D124" t="str">
            <v>乡村建设</v>
          </cell>
          <cell r="E124" t="str">
            <v>基础设施配套</v>
          </cell>
          <cell r="F124" t="str">
            <v>新建</v>
          </cell>
          <cell r="G124" t="str">
            <v>依力克其乡</v>
          </cell>
          <cell r="H124" t="str">
            <v>村组巷道改造6.5公里及配套附属设施</v>
          </cell>
          <cell r="I124" t="str">
            <v>公里</v>
          </cell>
          <cell r="J124">
            <v>6.5</v>
          </cell>
          <cell r="K124">
            <v>390</v>
          </cell>
          <cell r="L124">
            <v>390</v>
          </cell>
        </row>
        <row r="124">
          <cell r="N124">
            <v>390</v>
          </cell>
        </row>
        <row r="124">
          <cell r="V124" t="str">
            <v>发改委</v>
          </cell>
          <cell r="W124" t="str">
            <v>李萍</v>
          </cell>
          <cell r="X124" t="str">
            <v>预计带动当地困难群众务工人数（非人次）65人；
预计发放劳务报酬金额79万元；
预计培训务工群众人数（非人次）65人；</v>
          </cell>
          <cell r="Y124">
            <v>45279</v>
          </cell>
          <cell r="Z124" t="str">
            <v>叶党农领字〔2023〕77号</v>
          </cell>
        </row>
        <row r="125">
          <cell r="B125" t="str">
            <v>yc2024102</v>
          </cell>
          <cell r="C125" t="str">
            <v>叶城县夏合甫乡农村水利基础设施建设2024年中央财政以工代赈项目</v>
          </cell>
          <cell r="D125" t="str">
            <v>乡村建设</v>
          </cell>
          <cell r="E125" t="str">
            <v>基础设施配套</v>
          </cell>
          <cell r="F125" t="str">
            <v>新建</v>
          </cell>
          <cell r="G125" t="str">
            <v>夏合甫乡</v>
          </cell>
          <cell r="H125" t="str">
            <v>新建防渗渠5公里(Q=0.2-0.5m³／s  L=5KM)及配套附属设施。</v>
          </cell>
          <cell r="I125" t="str">
            <v>公里</v>
          </cell>
          <cell r="J125">
            <v>5</v>
          </cell>
          <cell r="K125">
            <v>390</v>
          </cell>
          <cell r="L125">
            <v>390</v>
          </cell>
        </row>
        <row r="125">
          <cell r="N125">
            <v>390</v>
          </cell>
        </row>
        <row r="125">
          <cell r="V125" t="str">
            <v>发改委</v>
          </cell>
          <cell r="W125" t="str">
            <v>李萍</v>
          </cell>
          <cell r="X125" t="str">
            <v>预计带动当地困难群众务工人数（非人次）83人；
预计发放劳务报酬金额80万元；
预计培训务工群众人数（非人次）83人；</v>
          </cell>
          <cell r="Y125">
            <v>45279</v>
          </cell>
          <cell r="Z125" t="str">
            <v>叶党农领字〔2023〕77号</v>
          </cell>
        </row>
        <row r="126">
          <cell r="B126" t="str">
            <v>yc2024103</v>
          </cell>
          <cell r="C126" t="str">
            <v>叶城县洛克乡农村水利基础设施建设中央财政以工代赈项目</v>
          </cell>
          <cell r="D126" t="str">
            <v>乡村建设</v>
          </cell>
          <cell r="E126" t="str">
            <v>基础设施配套</v>
          </cell>
          <cell r="F126" t="str">
            <v>新建</v>
          </cell>
          <cell r="G126" t="str">
            <v>洛克乡</v>
          </cell>
          <cell r="H126" t="str">
            <v>新建防渗渠4.5公里(Q=0.2-0.5m³／s  L=4.5KM)及配套附属设施</v>
          </cell>
          <cell r="I126" t="str">
            <v>公里</v>
          </cell>
          <cell r="J126">
            <v>4.5</v>
          </cell>
          <cell r="K126">
            <v>390</v>
          </cell>
          <cell r="L126">
            <v>390</v>
          </cell>
        </row>
        <row r="126">
          <cell r="N126">
            <v>390</v>
          </cell>
        </row>
        <row r="126">
          <cell r="V126" t="str">
            <v>发改委</v>
          </cell>
          <cell r="W126" t="str">
            <v>李萍</v>
          </cell>
          <cell r="X126" t="str">
            <v>预计带动当地困难群众务工人数（非人次）65人；
预计发放劳务报酬金额59万元；
预计培训务工群众人数（非人次）65人；</v>
          </cell>
          <cell r="Y126">
            <v>45279</v>
          </cell>
          <cell r="Z126" t="str">
            <v>叶党农领字〔2023〕77号</v>
          </cell>
        </row>
        <row r="127">
          <cell r="B127" t="str">
            <v>yc2024104</v>
          </cell>
          <cell r="C127" t="str">
            <v>叶城县白杨镇农村水利基础设施建设2024年中央财政以工代赈项目</v>
          </cell>
          <cell r="D127" t="str">
            <v>乡村建设</v>
          </cell>
          <cell r="E127" t="str">
            <v>基础设施配套</v>
          </cell>
          <cell r="F127" t="str">
            <v>新建</v>
          </cell>
          <cell r="G127" t="str">
            <v>白杨镇25村</v>
          </cell>
          <cell r="H127" t="str">
            <v>新建防渗渠5公里(Q=0.2-0.5m³／s  L=5KM)及配套附属设施。</v>
          </cell>
          <cell r="I127" t="str">
            <v>公里</v>
          </cell>
          <cell r="J127">
            <v>5</v>
          </cell>
          <cell r="K127">
            <v>390</v>
          </cell>
          <cell r="L127">
            <v>390</v>
          </cell>
        </row>
        <row r="127">
          <cell r="N127">
            <v>390</v>
          </cell>
        </row>
        <row r="127">
          <cell r="V127" t="str">
            <v>发改委</v>
          </cell>
          <cell r="W127" t="str">
            <v>李萍</v>
          </cell>
          <cell r="X127" t="str">
            <v>防渗渠建设6公里，预计带动当地困难群众务工人数（非人次）81人；
预计发放劳务报酬金额79万元；
预计培训务工群众人数（非人次）78人；</v>
          </cell>
          <cell r="Y127">
            <v>45279</v>
          </cell>
          <cell r="Z127" t="str">
            <v>叶党农领字〔2023〕77号</v>
          </cell>
        </row>
        <row r="128">
          <cell r="B128" t="str">
            <v>yc2024105</v>
          </cell>
          <cell r="C128" t="str">
            <v>叶城县柯克亚乡村容村貌提升改造2024年中央财政以工代赈项目</v>
          </cell>
          <cell r="D128" t="str">
            <v>乡村建设</v>
          </cell>
          <cell r="E128" t="str">
            <v>基础设施配套</v>
          </cell>
          <cell r="F128" t="str">
            <v>新建</v>
          </cell>
          <cell r="G128" t="str">
            <v>柯克亚乡</v>
          </cell>
          <cell r="H128" t="str">
            <v>修建长2公里，宽5米环形硬化路。</v>
          </cell>
          <cell r="I128" t="str">
            <v>公里</v>
          </cell>
          <cell r="J128">
            <v>2</v>
          </cell>
          <cell r="K128">
            <v>150</v>
          </cell>
          <cell r="L128">
            <v>150</v>
          </cell>
        </row>
        <row r="128">
          <cell r="N128">
            <v>150</v>
          </cell>
        </row>
        <row r="128">
          <cell r="V128" t="str">
            <v>发改委</v>
          </cell>
          <cell r="W128" t="str">
            <v>李萍</v>
          </cell>
          <cell r="X128" t="str">
            <v>预计带动当地困难群众务工人数（非人次）34人；
预计发放劳务报酬金额32万元；
预计培训务工群众人数（非人次）34人；</v>
          </cell>
          <cell r="Y128">
            <v>45279</v>
          </cell>
          <cell r="Z128" t="str">
            <v>叶党农领字〔2023〕77号</v>
          </cell>
        </row>
        <row r="129">
          <cell r="B129" t="str">
            <v>yc2024106</v>
          </cell>
          <cell r="C129" t="str">
            <v>叶城县吐古其乡村组道路提升改造建设2024年中央财政以工代赈项目</v>
          </cell>
          <cell r="D129" t="str">
            <v>乡村建设</v>
          </cell>
          <cell r="E129" t="str">
            <v>基础设施配套</v>
          </cell>
          <cell r="F129" t="str">
            <v>新建</v>
          </cell>
          <cell r="G129" t="str">
            <v>吐古其乡</v>
          </cell>
          <cell r="H129" t="str">
            <v>村组巷道改造6公里及配套附属设施。</v>
          </cell>
          <cell r="I129" t="str">
            <v>公里</v>
          </cell>
          <cell r="J129">
            <v>6</v>
          </cell>
          <cell r="K129">
            <v>390</v>
          </cell>
          <cell r="L129">
            <v>390</v>
          </cell>
        </row>
        <row r="129">
          <cell r="N129">
            <v>390</v>
          </cell>
        </row>
        <row r="129">
          <cell r="V129" t="str">
            <v>发改委</v>
          </cell>
          <cell r="W129" t="str">
            <v>李萍</v>
          </cell>
          <cell r="X129" t="str">
            <v>预计带动当地困难群众务工人数（非人次）83人；
预计发放劳务报酬金额79万元；
预计培训务工群众人数（非人次）75人；</v>
          </cell>
          <cell r="Y129">
            <v>45279</v>
          </cell>
          <cell r="Z129" t="str">
            <v>叶党农领字〔2023〕77号</v>
          </cell>
        </row>
        <row r="130">
          <cell r="B130" t="str">
            <v>yc2024107</v>
          </cell>
          <cell r="C130" t="str">
            <v>叶城县2024年垃圾焚烧炉项目</v>
          </cell>
          <cell r="D130" t="str">
            <v>乡村建设</v>
          </cell>
          <cell r="E130" t="str">
            <v>垃圾处理</v>
          </cell>
          <cell r="F130" t="str">
            <v>新建</v>
          </cell>
          <cell r="G130" t="str">
            <v>依提木孔镇16村、4村，西合休乡1村、2村、7村</v>
          </cell>
          <cell r="H130" t="str">
            <v>项目总投资：2000万元。
建设内容：1、依提木孔镇垃圾焚烧炉项目:投资800万元。在依提木孔镇实施垃圾焚烧处理设施2个，配套设施设备。占地面积500㎡，其中设备间60平方来，垃圾分拣上料场84㎡，其他附属设施16㎡，地面硬化300㎡，配套垃圾处理成套设备，垃圾分拣工具，电力配套等设施设备。
2、在西合休乡实施垃圾焚烧处理设施3个，配套设施设备。每个占地面积600平方米，厂房300平方米（包含垃圾处理成套设备及其他附属设备），地面硬化300平方米及其他附属设施，其中：2村投资300万元，1村及7村配套光伏设备，每个投资450万元。</v>
          </cell>
          <cell r="I130" t="str">
            <v>座</v>
          </cell>
          <cell r="J130">
            <v>5</v>
          </cell>
          <cell r="K130">
            <v>2000</v>
          </cell>
          <cell r="L130">
            <v>2000</v>
          </cell>
          <cell r="M130">
            <v>2000</v>
          </cell>
        </row>
        <row r="130">
          <cell r="V130" t="str">
            <v>住建局</v>
          </cell>
          <cell r="W130" t="str">
            <v>王华明</v>
          </cell>
          <cell r="X130" t="str">
            <v>新建垃圾焚烧炉5座，项目验收合格率100%；
社会效益：不断提升人居环境整治，同时增加村集体收入，提升农民生活幸福感。"</v>
          </cell>
          <cell r="Y130">
            <v>45279</v>
          </cell>
          <cell r="Z130" t="str">
            <v>叶党农领字〔2023〕77号</v>
          </cell>
        </row>
        <row r="131">
          <cell r="B131" t="str">
            <v>yc2024108</v>
          </cell>
          <cell r="C131" t="str">
            <v>叶城县2024年金果镇和谐（9）村农村供水管网改扩建工程</v>
          </cell>
          <cell r="D131" t="str">
            <v>乡村建设</v>
          </cell>
          <cell r="E131" t="str">
            <v>农村供水保障设施建设</v>
          </cell>
          <cell r="F131" t="str">
            <v>新建</v>
          </cell>
          <cell r="G131" t="str">
            <v>金果镇9村</v>
          </cell>
          <cell r="H131" t="str">
            <v>项目总投资：476万元
本工程建设内容为:新建及改造配水管道13.64千米，均为PE100级，管径为DN110-DN50（管径为De110的2603米，De90的1493米，De75的1190米，De63的4561米，De50的3800米），配套各类管道附属构筑物共设25座，其中：闸阀井14座，管道穿路建筑物6座，管道穿渠建筑物5座。</v>
          </cell>
          <cell r="I131" t="str">
            <v>公里</v>
          </cell>
          <cell r="J131">
            <v>13.64</v>
          </cell>
          <cell r="K131">
            <v>476</v>
          </cell>
          <cell r="L131">
            <v>476</v>
          </cell>
          <cell r="M131">
            <v>476</v>
          </cell>
        </row>
        <row r="131">
          <cell r="V131" t="str">
            <v>水利局</v>
          </cell>
          <cell r="W131" t="str">
            <v>王平</v>
          </cell>
          <cell r="X131" t="str">
            <v>铺设供水管网≥13公里，项目验收合格率100%；
社会效益：通过本项目的实施，有效提高1个乡镇居民生活质量，改善乡村整体环境，提高农村排水能力，争取使受益村民满意度达到95%以上。</v>
          </cell>
          <cell r="Y131">
            <v>45279</v>
          </cell>
          <cell r="Z131" t="str">
            <v>叶党农领字〔2023〕77号</v>
          </cell>
        </row>
        <row r="132">
          <cell r="B132" t="str">
            <v>yc2024109</v>
          </cell>
          <cell r="C132" t="str">
            <v>叶城县2024年洛克乡康开其克（8）村农村供水保障工程</v>
          </cell>
          <cell r="D132" t="str">
            <v>乡村建设</v>
          </cell>
          <cell r="E132" t="str">
            <v>农村供水保障设施建设</v>
          </cell>
          <cell r="F132" t="str">
            <v>新建</v>
          </cell>
          <cell r="G132" t="str">
            <v>洛克乡康开其克（8）村</v>
          </cell>
          <cell r="H132" t="str">
            <v>项目总投资：234.81万元
建设内容：本工程需更换及改造管道17.903公里，均为PE100级。（其中DN160的PE管2.435公里，DN90的PE管0.67公里，压力等级为0.8Mpa；DN75的PE管4.779公里，DN63的PE管3.703公里，DN50的2.416公里，DN75～DN50的压力等级为1.0Mpa；入户管DN20的3.9公里，压力等级为1.6Mpa）。更换及改造管道涉及农户280户，管道穿越商铺、学校等混凝土路面2.4公里。配套各类附属建筑物36座，其中闸阀井11座，交叉建筑物25座（穿渠建筑物7座，穿路建筑物18座）。</v>
          </cell>
          <cell r="I132" t="str">
            <v>公里</v>
          </cell>
          <cell r="J132">
            <v>17.903</v>
          </cell>
          <cell r="K132">
            <v>234.81</v>
          </cell>
          <cell r="L132">
            <v>234.81</v>
          </cell>
          <cell r="M132">
            <v>234.81</v>
          </cell>
        </row>
        <row r="132">
          <cell r="V132" t="str">
            <v>水利局</v>
          </cell>
          <cell r="W132" t="str">
            <v>王平</v>
          </cell>
          <cell r="X132" t="str">
            <v>社会效益：铺设供水管网≥17.9公里，项目验收合格率100%；通过本项目的实施，有效提高1个乡镇居民生活质量，改善供水质量、增加供水范围、提高农村供水能力，村民满意度达到95%以上。</v>
          </cell>
          <cell r="Y132">
            <v>45279</v>
          </cell>
          <cell r="Z132" t="str">
            <v>叶党农领字〔2023〕77号</v>
          </cell>
        </row>
        <row r="133">
          <cell r="B133" t="str">
            <v>yc2024110</v>
          </cell>
          <cell r="C133" t="str">
            <v>叶城县2024年洛克乡英艾日克（9）村农村供水保障工程</v>
          </cell>
          <cell r="D133" t="str">
            <v>乡村建设</v>
          </cell>
          <cell r="E133" t="str">
            <v>农村供水保障设施建设</v>
          </cell>
          <cell r="F133" t="str">
            <v>新建</v>
          </cell>
          <cell r="G133" t="str">
            <v>洛克乡9村</v>
          </cell>
          <cell r="H133" t="str">
            <v>项目总投资：360.00万元
建设内容：本工程需更换及改造管道31.893公里，均为PE100级。（其中DN200的PE管1.859公里，DN160的PE管2.033公里，DN1160的PE管2.89公里，DN90的PE管1.998公里，DN200～DN90的压力等级为0.8Mpa；DN75的PE管2.625公里，DN63的PE管7.44公里，DN50的PE管6.973公里，DN75～DN50的压力等级为1.0Mpa；DN20的PE管6.075公里，压力等级为1.6Mpa）。更换及改造管道涉及农户405户，管道穿越商铺、学校等混凝土路面2.0公里。配套各类附属建筑物70座，其中闸阀井22座，交叉建筑物48座（穿渠建筑物8座，穿路建筑物40座）。</v>
          </cell>
          <cell r="I133" t="str">
            <v>公里</v>
          </cell>
          <cell r="J133">
            <v>31.893</v>
          </cell>
          <cell r="K133">
            <v>360</v>
          </cell>
          <cell r="L133">
            <v>360</v>
          </cell>
          <cell r="M133">
            <v>360</v>
          </cell>
        </row>
        <row r="133">
          <cell r="V133" t="str">
            <v>水利局</v>
          </cell>
          <cell r="W133" t="str">
            <v>王平</v>
          </cell>
          <cell r="X133" t="str">
            <v>社会效益：铺设供水管网≥31.89公里，项目验收合格率100%；通过本项目的实施，有效提高1个乡镇居民生活质量，改善供水质量、增加供水范围、提高农村供水能力，村民满意度达到95%以上。</v>
          </cell>
          <cell r="Y133">
            <v>45279</v>
          </cell>
          <cell r="Z133" t="str">
            <v>叶党农领字〔2023〕77号</v>
          </cell>
        </row>
        <row r="134">
          <cell r="B134" t="str">
            <v>yc2024111</v>
          </cell>
          <cell r="C134" t="str">
            <v>叶城县2024年巴仁乡农村供水保障工程</v>
          </cell>
          <cell r="D134" t="str">
            <v>乡村建设</v>
          </cell>
          <cell r="E134" t="str">
            <v>农村供水保障设施建设</v>
          </cell>
          <cell r="F134" t="str">
            <v>新建</v>
          </cell>
          <cell r="G134" t="str">
            <v>巴仁乡</v>
          </cell>
          <cell r="H134" t="str">
            <v>项目总投资：1214.31万元
本工程需更换及改造管道107.875公里，均为PE100级。其中DN250的PE管7.256公里，压力等级为0.8Mpa；DN200的PE管1.689公里，压力等级为0.8Mpa；DN160的PE管0.469公里，压力等级为0.8Mpa；DN110的PE管5.099公里，压力等级为0.8Mpa；DN90的PE管5.989公里，压力等级为0.8Mpa；DN75的PE管39.469公里，DN63的PE管13.12公里，DN50的16.284公里，DN75～DN50的压力等级为1.0Mpa；入户管DN20的18.5公里，压力等级为1.6Mpa。更换及改造管道涉及农户3003户，管道穿越商铺、学校等混凝土路面11916m。配套各类附属建筑物154座，其中闸阀井102座，交叉建筑物52座（穿渠建筑物7座，穿路建筑物45座）。土方开挖14.07万m³，土方回填14.07万m³等。日供水量为1356.53m³/d。
建设地点：巴仁乡</v>
          </cell>
          <cell r="I134" t="str">
            <v>公里</v>
          </cell>
          <cell r="J134">
            <v>107.875</v>
          </cell>
          <cell r="K134">
            <v>1214.31</v>
          </cell>
          <cell r="L134">
            <v>1214.31</v>
          </cell>
          <cell r="M134">
            <v>1214.31</v>
          </cell>
        </row>
        <row r="134">
          <cell r="V134" t="str">
            <v>水利局</v>
          </cell>
          <cell r="W134" t="str">
            <v>王平</v>
          </cell>
          <cell r="X134" t="str">
            <v>铺设供水管网≥70.356公里，项目验收合格率100%；
社会效益：通过本项目的实施，有效提高1个乡镇居民生活质量，改善乡村整体环境，提高农村排水能力，争取使受益村民满意度达到95%以上。</v>
          </cell>
          <cell r="Y134">
            <v>45279</v>
          </cell>
          <cell r="Z134" t="str">
            <v>叶党农领字〔2023〕77号</v>
          </cell>
        </row>
        <row r="135">
          <cell r="B135" t="str">
            <v>yc2024112</v>
          </cell>
          <cell r="C135" t="str">
            <v>叶城县2024年恰其库木管理区农村供水保障工程</v>
          </cell>
          <cell r="D135" t="str">
            <v>乡村建设</v>
          </cell>
          <cell r="E135" t="str">
            <v>农村供水保障设施建设</v>
          </cell>
          <cell r="F135" t="str">
            <v>新建</v>
          </cell>
          <cell r="G135" t="str">
            <v>恰其库木管理区</v>
          </cell>
          <cell r="H135" t="str">
            <v>项目总投资：2466.95万元
建设内容：需更换及改造管道155.326公里，更换及改造管道涉及农户1977户，管道穿越商铺、学校等混凝土路面30337m。配套各类附属建筑物402座，其中闸阀井112座，交叉建筑物290座。</v>
          </cell>
          <cell r="I135" t="str">
            <v>公里</v>
          </cell>
          <cell r="J135">
            <v>155.326</v>
          </cell>
          <cell r="K135">
            <v>2466.95</v>
          </cell>
          <cell r="L135">
            <v>2466.95</v>
          </cell>
          <cell r="M135">
            <v>2466.95</v>
          </cell>
        </row>
        <row r="135">
          <cell r="V135" t="str">
            <v>水利局</v>
          </cell>
          <cell r="W135" t="str">
            <v>王平</v>
          </cell>
          <cell r="X135" t="str">
            <v>社会效益：铺设供水管网≥155公里，项目验收合格率100%；通过本项目的实施，有效提高1个乡镇居民生活质量，改善供水质量、增加供水范围、提高农村供水能力，村民满意度达到95%以上。</v>
          </cell>
          <cell r="Y135">
            <v>45279</v>
          </cell>
          <cell r="Z135" t="str">
            <v>叶党农领字〔2023〕77号</v>
          </cell>
        </row>
        <row r="136">
          <cell r="B136" t="str">
            <v>yc2024113</v>
          </cell>
          <cell r="C136" t="str">
            <v>叶城县2024年夏合甫乡农村供水保障工程</v>
          </cell>
          <cell r="D136" t="str">
            <v>乡村建设</v>
          </cell>
          <cell r="E136" t="str">
            <v>农村供水保障设施建设</v>
          </cell>
          <cell r="F136" t="str">
            <v>新建</v>
          </cell>
          <cell r="G136" t="str">
            <v>夏合甫乡</v>
          </cell>
          <cell r="H136" t="str">
            <v>项目总投资：3117.13万元
建设内容：本工程需更换及改造管道258.218公里，均为PE100级。其中DN250的PE管7.318公里，压力等级为0.8Mpa；DN160的PE管11.067公里，压力等级为0.8Mpa；DN110的PE管13.627公里，压力等级为0.8Mpa；DN90的PE管23.938公里，压力等级为0.8Mpa；DN75的PE管46.178公里，DN63的PE管44.476公里，DN50的62.234公里，DN75～DN50的压力等级为1.0Mpa；入户管DN20的49.38公里，压力等级为1.6Mpa。更换及改造管道涉及农户5358户，管道穿越商铺、学校等混凝土路面43300m。配套各类附属建筑物570座，其中闸阀井189座，交叉建筑物381座（穿渠建筑物38座，穿路建筑物343座）。土方开挖31.43万m³，土方回填31.43万m³等。
日供水量为3051.78m3/d。</v>
          </cell>
          <cell r="I136" t="str">
            <v>公里</v>
          </cell>
          <cell r="J136">
            <v>258.218</v>
          </cell>
          <cell r="K136">
            <v>3117.13</v>
          </cell>
          <cell r="L136">
            <v>3117.13</v>
          </cell>
          <cell r="M136">
            <v>3117.13</v>
          </cell>
        </row>
        <row r="136">
          <cell r="V136" t="str">
            <v>水利局</v>
          </cell>
          <cell r="W136" t="str">
            <v>王平</v>
          </cell>
          <cell r="X136" t="str">
            <v>铺设供水管网≥171.87公里，项目验收合格率100%；
社会效益：通过本项目的实施，有效提高1个乡镇居民生活质量，改善乡村整体环境，提高农村排水能力，争取使受益村民满意度达到95%以上。</v>
          </cell>
          <cell r="Y136">
            <v>45279</v>
          </cell>
          <cell r="Z136" t="str">
            <v>叶党农领字〔2023〕77号</v>
          </cell>
        </row>
        <row r="137">
          <cell r="B137" t="str">
            <v>yc2024114</v>
          </cell>
          <cell r="C137" t="str">
            <v>叶城县2024年洛克乡农村供水保障工程</v>
          </cell>
          <cell r="D137" t="str">
            <v>乡村建设</v>
          </cell>
          <cell r="E137" t="str">
            <v>农村供水保障设施建设</v>
          </cell>
          <cell r="F137" t="str">
            <v>新建</v>
          </cell>
          <cell r="G137" t="str">
            <v>洛克乡</v>
          </cell>
          <cell r="H137" t="str">
            <v>项目总投资：2745.97万元
建设内容：本工程需更换及改造管道177.289公里，均为PE100级。其中DN400的PE管0.008公里，压力等级为0.8Mpa；DN315的PE管3.198公里，压力等级为0.8Mpa；DN250的PE管14.191公里，压力等级为0.8Mpa；DN200的PE管2.189公里，压力等级为0.8Mpa；DN160的PE管11.086公里，压力等级为0.8Mpa；DN110的PE管3.855公里，压力等级为0.8Mpa；DN90的PE管10.94公里，压力等级为0.8Mpa；DN75的PE管29.777公里，DN63的PE管39.192公里，DN50的22.608公里，DN75～DN50的压力等级为1.0Mpa；入户管DN20的40.245公里，压力等级为1.6Mpa。更换及改造管道涉及农户2683户，管道穿越商铺、学校等混凝土路面37676m。配套各类附属建筑物366座，其中闸阀井172座，交叉建筑物194座（穿渠建筑物42座，穿路建筑物152座）。土方开挖22.67万m³，土方回填22.67万m³。日供水量为2829.21m³/d。</v>
          </cell>
          <cell r="I137" t="str">
            <v>公里</v>
          </cell>
          <cell r="J137">
            <v>177.289</v>
          </cell>
          <cell r="K137">
            <v>2745.97</v>
          </cell>
          <cell r="L137">
            <v>2745.97</v>
          </cell>
          <cell r="M137">
            <v>2745.97</v>
          </cell>
        </row>
        <row r="137">
          <cell r="V137" t="str">
            <v>水利局</v>
          </cell>
          <cell r="W137" t="str">
            <v>王平</v>
          </cell>
          <cell r="X137" t="str">
            <v>铺设供水管网≥128.1公里，项目验收合格率100%；
社会效益：通过本项目的实施，有效提高1个乡镇居民生活质量，改善乡村整体环境，提高农村排水能力，争取使受益村民满意度达到95%以上。</v>
          </cell>
          <cell r="Y137">
            <v>45279</v>
          </cell>
          <cell r="Z137" t="str">
            <v>叶党农领字〔2023〕77号</v>
          </cell>
        </row>
        <row r="138">
          <cell r="B138" t="str">
            <v>yc2024115</v>
          </cell>
          <cell r="C138" t="str">
            <v>叶城县2024年铁提乡农村供水保障工程</v>
          </cell>
          <cell r="D138" t="str">
            <v>乡村建设</v>
          </cell>
          <cell r="E138" t="str">
            <v>农村供水保障设施建设</v>
          </cell>
          <cell r="F138" t="str">
            <v>新建</v>
          </cell>
          <cell r="G138" t="str">
            <v>铁提乡</v>
          </cell>
          <cell r="H138" t="str">
            <v>项目总投资：2016.53万元
建设内容：本工程需更换及改造管道97.514公里，均为PE100级。其中DN400的PE管2.94公里，压力等级为0.8Mpa；DN315的PE管10.763公里，压力等级为0.8Mpa；DN250的PE管1.271公里，压力等级为0.8Mpa；DN200的PE管1.349公里，压力等级为0.8Mpa；DN160的PE管5.255公里，压力等级为0.8Mpa；DN110的PE管1.801公里，压力等级为0.8Mpa；DN90的PE管5.822公里，压力等级为0.8Mpa；DN75的PE管17.788公里，DN63的PE管15.236公里，DN50的11.214公里，DN75～DN50的压力等级为1.0Mpa；入户管DN20的24.075公里，压力等级为1.6Mpa。更换及改造管道涉及农户4346户，管道穿越商铺、学校等混凝土路面15000m。配套各类附属建筑物217座，其中闸阀井86座，交叉建筑物131座（穿渠建筑物24座，穿路建筑物107座）。土方开挖12.90万m³，土方回填12.90万m³。日供水量为1984.92m³/d。</v>
          </cell>
          <cell r="I138" t="str">
            <v>公里</v>
          </cell>
          <cell r="J138">
            <v>97.514</v>
          </cell>
          <cell r="K138">
            <v>2016.53</v>
          </cell>
          <cell r="L138">
            <v>2016.53</v>
          </cell>
          <cell r="M138">
            <v>2016.53</v>
          </cell>
        </row>
        <row r="138">
          <cell r="V138" t="str">
            <v>水利局</v>
          </cell>
          <cell r="W138" t="str">
            <v>王平</v>
          </cell>
          <cell r="X138" t="str">
            <v>社会效益：铺设供水管网≥97.51公里，项目验收合格率100%；通过本项目的实施，有效提高1个乡镇居民生活质量，改善供水质量、增加供水范围、提高农村供水能力，村民满意度达到95%以上。</v>
          </cell>
          <cell r="Y138">
            <v>45279</v>
          </cell>
          <cell r="Z138" t="str">
            <v>叶党农领字〔2023〕77号</v>
          </cell>
        </row>
        <row r="139">
          <cell r="B139" t="str">
            <v>yc2024116</v>
          </cell>
          <cell r="C139" t="str">
            <v>西合休乡麻扎村饮水工程建造项目</v>
          </cell>
          <cell r="D139" t="str">
            <v>乡村建设</v>
          </cell>
          <cell r="E139" t="str">
            <v>农村供水保障设施建设</v>
          </cell>
          <cell r="F139" t="str">
            <v>新建</v>
          </cell>
          <cell r="G139" t="str">
            <v>西合休乡麻扎村</v>
          </cell>
          <cell r="H139" t="str">
            <v>项目总投资458万元
建设内容：新建DN315取水渗管100米，压力等级1.0Mpa；新建输水及排水管道5km及配套设施，均为PE100级，压力等级1.0Mpa，新增自动化系统级一体化水处理设备各1套；新建单层加压水处理厂房1座；新建100m3原水池一座。50m3清水池一座。
建设地点：西合休乡麻扎村</v>
          </cell>
          <cell r="I139" t="str">
            <v>公里</v>
          </cell>
          <cell r="J139">
            <v>5.1</v>
          </cell>
          <cell r="K139">
            <v>458</v>
          </cell>
          <cell r="L139">
            <v>458</v>
          </cell>
        </row>
        <row r="139">
          <cell r="O139">
            <v>458</v>
          </cell>
        </row>
        <row r="139">
          <cell r="V139" t="str">
            <v>水利局</v>
          </cell>
          <cell r="W139" t="str">
            <v>王平</v>
          </cell>
          <cell r="X139" t="str">
            <v>社会效益：铺设供水管网≥5.1公里，项目验收合格率100%；通过本项目的实施，有效提高1个乡镇居民生活质量，改善供水质量、增加供水范围、提高农村供水能力，村民满意度达到95%以上。</v>
          </cell>
          <cell r="Y139">
            <v>45279</v>
          </cell>
          <cell r="Z139" t="str">
            <v>叶党农领字〔2023〕77号</v>
          </cell>
        </row>
        <row r="140">
          <cell r="B140" t="str">
            <v>yc2024117</v>
          </cell>
          <cell r="C140" t="str">
            <v>西合休乡黑恰沟村饮水工程建造项目</v>
          </cell>
          <cell r="D140" t="str">
            <v>乡村建设</v>
          </cell>
          <cell r="E140" t="str">
            <v>农村供水保障设施建设</v>
          </cell>
          <cell r="F140" t="str">
            <v>新建</v>
          </cell>
          <cell r="G140" t="str">
            <v>西合休乡黑恰沟村</v>
          </cell>
          <cell r="H140" t="str">
            <v>项目总投资477万元
建设内容：新建DN315取水渗管100米，压力等级1.0Mpa；新建输水及排水管道5km及配套设施，管道均为PE100级，压力等级1.0Mpa，新增自动化系统及一体化水处理设备各1套；新建100m³原水池一座，新建50m³清水池一座，新建单层加压水处理厂房1座。
建设地点：西合休乡黑恰沟村</v>
          </cell>
          <cell r="I140" t="str">
            <v>公里</v>
          </cell>
          <cell r="J140">
            <v>5</v>
          </cell>
          <cell r="K140">
            <v>477</v>
          </cell>
          <cell r="L140">
            <v>477</v>
          </cell>
          <cell r="M140">
            <v>477</v>
          </cell>
        </row>
        <row r="140">
          <cell r="V140" t="str">
            <v>水利局</v>
          </cell>
          <cell r="W140" t="str">
            <v>王平</v>
          </cell>
          <cell r="X140" t="str">
            <v>社会效益：铺设供水管网≥3.5公里，项目验收合格率100%；通过本项目的实施，有效提高1个乡镇居民生活质量，改善供水质量、增加供水范围、提高农村供水能力，村民满意度达到95%以上。</v>
          </cell>
          <cell r="Y140">
            <v>45279</v>
          </cell>
          <cell r="Z140" t="str">
            <v>叶党农领字〔2023〕77号</v>
          </cell>
        </row>
        <row r="141">
          <cell r="B141" t="str">
            <v>易地搬迁后扶</v>
          </cell>
        </row>
        <row r="141">
          <cell r="H141">
            <v>1</v>
          </cell>
          <cell r="I141">
            <v>0.0185387377719809</v>
          </cell>
        </row>
        <row r="141">
          <cell r="K141">
            <v>3401.84</v>
          </cell>
          <cell r="L141">
            <v>3401.84</v>
          </cell>
          <cell r="M141">
            <v>3401.84</v>
          </cell>
          <cell r="N141">
            <v>0</v>
          </cell>
          <cell r="O141">
            <v>0</v>
          </cell>
          <cell r="P141">
            <v>0</v>
          </cell>
          <cell r="Q141">
            <v>0</v>
          </cell>
          <cell r="R141">
            <v>0</v>
          </cell>
          <cell r="S141">
            <v>0</v>
          </cell>
          <cell r="T141">
            <v>0</v>
          </cell>
          <cell r="U141">
            <v>0</v>
          </cell>
        </row>
        <row r="142">
          <cell r="B142" t="str">
            <v>yc2024118</v>
          </cell>
          <cell r="C142" t="str">
            <v>叶城县易地扶贫搬迁调整融资模式后地方政府债券贴息补助</v>
          </cell>
          <cell r="D142" t="str">
            <v>易地搬迁后扶</v>
          </cell>
          <cell r="E142" t="str">
            <v>易地扶贫搬迁贷款债券贴息补助</v>
          </cell>
        </row>
        <row r="142">
          <cell r="G142" t="str">
            <v>叶城县</v>
          </cell>
          <cell r="H142" t="str">
            <v>叶城县易地扶贫搬迁调整融资模式后地方政府债券贴息补助3401.84万元。</v>
          </cell>
        </row>
        <row r="142">
          <cell r="K142">
            <v>3401.84</v>
          </cell>
          <cell r="L142">
            <v>3401.84</v>
          </cell>
          <cell r="M142">
            <v>3401.84</v>
          </cell>
        </row>
        <row r="142">
          <cell r="V142" t="str">
            <v>财政局</v>
          </cell>
          <cell r="W142" t="str">
            <v>马斌</v>
          </cell>
          <cell r="X142" t="str">
            <v>经济效益：足额发放率100%，资金支付率100%
社会效益：通过本项目实施，有效减少债务风险，缓解地方债务压力。</v>
          </cell>
          <cell r="Y142">
            <v>45279</v>
          </cell>
          <cell r="Z142" t="str">
            <v>叶党农领字〔2023〕77号</v>
          </cell>
        </row>
        <row r="143">
          <cell r="B143" t="str">
            <v>巩固三保障成果</v>
          </cell>
        </row>
        <row r="143">
          <cell r="H143">
            <v>1</v>
          </cell>
          <cell r="I143">
            <v>0.0196186346151293</v>
          </cell>
        </row>
        <row r="143">
          <cell r="K143">
            <v>3600</v>
          </cell>
          <cell r="L143">
            <v>3600</v>
          </cell>
          <cell r="M143">
            <v>3600</v>
          </cell>
          <cell r="N143">
            <v>0</v>
          </cell>
          <cell r="O143">
            <v>0</v>
          </cell>
          <cell r="P143">
            <v>0</v>
          </cell>
          <cell r="Q143">
            <v>0</v>
          </cell>
          <cell r="R143">
            <v>0</v>
          </cell>
          <cell r="S143">
            <v>0</v>
          </cell>
          <cell r="T143">
            <v>0</v>
          </cell>
          <cell r="U143">
            <v>0</v>
          </cell>
        </row>
        <row r="144">
          <cell r="B144" t="str">
            <v>yc2024119</v>
          </cell>
          <cell r="C144" t="str">
            <v>叶城县2024年雨露计划项目</v>
          </cell>
          <cell r="D144" t="str">
            <v>巩固三保障成果</v>
          </cell>
          <cell r="E144" t="str">
            <v>享受“雨露计划+”职业教育补助</v>
          </cell>
          <cell r="F144" t="str">
            <v>新建</v>
          </cell>
          <cell r="G144" t="str">
            <v>叶城县</v>
          </cell>
          <cell r="H144" t="str">
            <v>就读在中、高职业教育在校生中叶城县户籍脱贫户（含监测户）子女享受3000元补助。预计享受学生12000人、总资金3600万元。</v>
          </cell>
          <cell r="I144" t="str">
            <v>人</v>
          </cell>
          <cell r="J144">
            <v>12000</v>
          </cell>
          <cell r="K144">
            <v>3600</v>
          </cell>
          <cell r="L144">
            <v>3600</v>
          </cell>
          <cell r="M144">
            <v>3600</v>
          </cell>
        </row>
        <row r="144">
          <cell r="V144" t="str">
            <v>教育局</v>
          </cell>
          <cell r="W144" t="str">
            <v>阿里同古丽·阿吾东</v>
          </cell>
          <cell r="X144" t="str">
            <v>资助标准3000元/学年，受助学生满意度100%；
社会效益：资助脱贫户（含监测帮扶对象）子女人数12000人，持续提升脱贫人口接受中高等职业教育比例，减轻脱贫户及监测帮扶学生和家庭就学压力。</v>
          </cell>
          <cell r="Y144">
            <v>45279</v>
          </cell>
          <cell r="Z144" t="str">
            <v>叶党农领字〔2023〕77号</v>
          </cell>
        </row>
        <row r="145">
          <cell r="B145" t="str">
            <v>项目管理费</v>
          </cell>
        </row>
        <row r="145">
          <cell r="H145">
            <v>1</v>
          </cell>
          <cell r="I145">
            <v>0.0027248103632124</v>
          </cell>
        </row>
        <row r="145">
          <cell r="K145">
            <v>500</v>
          </cell>
          <cell r="L145">
            <v>500</v>
          </cell>
          <cell r="M145">
            <v>500</v>
          </cell>
          <cell r="N145">
            <v>0</v>
          </cell>
          <cell r="O145">
            <v>0</v>
          </cell>
          <cell r="P145">
            <v>0</v>
          </cell>
          <cell r="Q145">
            <v>0</v>
          </cell>
          <cell r="R145">
            <v>0</v>
          </cell>
          <cell r="S145">
            <v>0</v>
          </cell>
          <cell r="T145">
            <v>0</v>
          </cell>
          <cell r="U145">
            <v>0</v>
          </cell>
        </row>
        <row r="146">
          <cell r="B146" t="str">
            <v>yc2024120</v>
          </cell>
          <cell r="C146" t="str">
            <v>叶城县2024年项目管理费</v>
          </cell>
          <cell r="D146" t="str">
            <v>项目管理费</v>
          </cell>
          <cell r="E146" t="str">
            <v>项目管理费</v>
          </cell>
          <cell r="F146" t="str">
            <v>新建</v>
          </cell>
          <cell r="G146" t="str">
            <v>叶城县</v>
          </cell>
          <cell r="H146" t="str">
            <v>提取项目管理费500万元</v>
          </cell>
          <cell r="I146" t="str">
            <v>万元</v>
          </cell>
          <cell r="J146">
            <v>500</v>
          </cell>
          <cell r="K146">
            <v>500</v>
          </cell>
          <cell r="L146">
            <v>500</v>
          </cell>
          <cell r="M146">
            <v>500</v>
          </cell>
        </row>
        <row r="146">
          <cell r="V146" t="str">
            <v>财政局、乡村振兴局</v>
          </cell>
          <cell r="W146" t="str">
            <v>马斌、唐俊</v>
          </cell>
          <cell r="X146" t="str">
            <v>社会效益：进一步提高我县衔接项目管理水平，帮助衔接资金项目有序合规开展</v>
          </cell>
          <cell r="Y146">
            <v>45279</v>
          </cell>
          <cell r="Z146" t="str">
            <v>叶党农领字〔2023〕77号</v>
          </cell>
        </row>
        <row r="147">
          <cell r="B147" t="str">
            <v>其他</v>
          </cell>
        </row>
        <row r="147">
          <cell r="H147">
            <v>1</v>
          </cell>
          <cell r="I147">
            <v>0.000378748640486523</v>
          </cell>
        </row>
        <row r="147">
          <cell r="K147">
            <v>69.5</v>
          </cell>
          <cell r="L147">
            <v>69.5</v>
          </cell>
          <cell r="M147">
            <v>0</v>
          </cell>
          <cell r="N147">
            <v>0</v>
          </cell>
          <cell r="O147">
            <v>69.5</v>
          </cell>
          <cell r="P147">
            <v>0</v>
          </cell>
          <cell r="Q147">
            <v>0</v>
          </cell>
          <cell r="R147">
            <v>0</v>
          </cell>
          <cell r="S147">
            <v>0</v>
          </cell>
          <cell r="T147">
            <v>0</v>
          </cell>
          <cell r="U147">
            <v>0</v>
          </cell>
        </row>
        <row r="148">
          <cell r="B148" t="str">
            <v>yc2024121</v>
          </cell>
          <cell r="C148" t="str">
            <v>叶城县2024年低氟边销茶项目</v>
          </cell>
          <cell r="D148" t="str">
            <v>其他</v>
          </cell>
          <cell r="E148" t="str">
            <v>其他</v>
          </cell>
          <cell r="F148" t="str">
            <v>新建</v>
          </cell>
          <cell r="G148" t="str">
            <v>叶城县</v>
          </cell>
          <cell r="H148" t="str">
            <v>项目总投资：69.5万元
项目建设内容：为全县9931户监测户，发放饮用低氟茶，2公斤/户，35元/公斤
项目建设地点：叶城县</v>
          </cell>
          <cell r="I148" t="str">
            <v>户</v>
          </cell>
          <cell r="J148">
            <v>9931</v>
          </cell>
          <cell r="K148">
            <v>69.5</v>
          </cell>
          <cell r="L148">
            <v>69.5</v>
          </cell>
        </row>
        <row r="148">
          <cell r="O148">
            <v>69.5</v>
          </cell>
        </row>
        <row r="148">
          <cell r="V148" t="str">
            <v>统战部</v>
          </cell>
          <cell r="W148" t="str">
            <v>王俊</v>
          </cell>
          <cell r="X148" t="str">
            <v>社会效益：通过实施低氟边销茶入户项目，确保困难群众喝得起、喝的到低氟边销茶，引导群众提高对饮茶型低氟病的防治意识，受益监测对象≥9931户，项目验收合格率100%。</v>
          </cell>
          <cell r="Y148">
            <v>45279</v>
          </cell>
          <cell r="Z148" t="str">
            <v>叶党农领字〔2023〕77号</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157"/>
  <sheetViews>
    <sheetView showZeros="0" tabSelected="1" zoomScale="70" zoomScaleNormal="70" workbookViewId="0">
      <selection activeCell="G7" sqref="G7"/>
    </sheetView>
  </sheetViews>
  <sheetFormatPr defaultColWidth="9" defaultRowHeight="17.5"/>
  <cols>
    <col min="1" max="1" width="6.23846153846154" style="7" customWidth="1"/>
    <col min="2" max="2" width="9.33076923076923" style="8" customWidth="1"/>
    <col min="3" max="3" width="43.1769230769231" style="8" customWidth="1"/>
    <col min="4" max="5" width="10" style="8" customWidth="1"/>
    <col min="6" max="6" width="7.16923076923077" style="8" customWidth="1"/>
    <col min="7" max="7" width="25" style="8" customWidth="1"/>
    <col min="8" max="8" width="111.123076923077" style="9" customWidth="1"/>
    <col min="9" max="9" width="11.5923076923077" style="9" customWidth="1"/>
    <col min="10" max="10" width="12.8076923076923" style="9" customWidth="1"/>
    <col min="11" max="11" width="20.1692307692308" style="8" customWidth="1"/>
    <col min="12" max="12" width="20" style="8" customWidth="1"/>
    <col min="13" max="13" width="18.5" style="8" customWidth="1"/>
    <col min="14" max="14" width="12.1692307692308" style="8" customWidth="1"/>
    <col min="15" max="15" width="14" style="8" customWidth="1"/>
    <col min="16" max="18" width="8.16923076923077" style="8" customWidth="1"/>
    <col min="19" max="19" width="9.08461538461538" style="8" customWidth="1"/>
    <col min="20" max="20" width="11.3307692307692" style="8" customWidth="1"/>
    <col min="21" max="21" width="8.16923076923077" style="8" customWidth="1"/>
    <col min="22" max="22" width="12.6692307692308" style="10" customWidth="1"/>
    <col min="23" max="23" width="9.66923076923077" style="10" customWidth="1"/>
    <col min="24" max="24" width="95.6153846153846" style="11" customWidth="1"/>
    <col min="25" max="25" width="22.9538461538462" style="10" customWidth="1"/>
    <col min="26" max="26" width="22.5" style="10" customWidth="1"/>
    <col min="27" max="27" width="20.6153846153846" style="10" customWidth="1"/>
    <col min="28" max="16384" width="9" style="12"/>
  </cols>
  <sheetData>
    <row r="1" s="1" customFormat="1" ht="45.5" spans="1:27">
      <c r="A1" s="13" t="s">
        <v>0</v>
      </c>
      <c r="B1" s="14"/>
      <c r="C1" s="14"/>
      <c r="D1" s="14"/>
      <c r="E1" s="14"/>
      <c r="F1" s="13"/>
      <c r="G1" s="13"/>
      <c r="H1" s="15"/>
      <c r="I1" s="13"/>
      <c r="J1" s="13"/>
      <c r="K1" s="13"/>
      <c r="L1" s="13"/>
      <c r="M1" s="13"/>
      <c r="N1" s="13"/>
      <c r="O1" s="13"/>
      <c r="P1" s="13"/>
      <c r="Q1" s="13"/>
      <c r="R1" s="13"/>
      <c r="S1" s="13"/>
      <c r="T1" s="13"/>
      <c r="U1" s="13"/>
      <c r="V1" s="13"/>
      <c r="W1" s="13"/>
      <c r="X1" s="15"/>
      <c r="Y1" s="13"/>
      <c r="Z1" s="13"/>
      <c r="AA1" s="13"/>
    </row>
    <row r="2" s="2" customFormat="1" ht="21" spans="1:27">
      <c r="A2" s="16" t="s">
        <v>1</v>
      </c>
      <c r="B2" s="16" t="s">
        <v>2</v>
      </c>
      <c r="C2" s="16" t="s">
        <v>3</v>
      </c>
      <c r="D2" s="16" t="s">
        <v>4</v>
      </c>
      <c r="E2" s="16" t="s">
        <v>5</v>
      </c>
      <c r="F2" s="16" t="s">
        <v>6</v>
      </c>
      <c r="G2" s="16" t="s">
        <v>7</v>
      </c>
      <c r="H2" s="16" t="s">
        <v>8</v>
      </c>
      <c r="I2" s="16" t="s">
        <v>9</v>
      </c>
      <c r="J2" s="16" t="s">
        <v>10</v>
      </c>
      <c r="K2" s="16" t="s">
        <v>11</v>
      </c>
      <c r="L2" s="16" t="s">
        <v>12</v>
      </c>
      <c r="M2" s="16"/>
      <c r="N2" s="16"/>
      <c r="O2" s="16"/>
      <c r="P2" s="16"/>
      <c r="Q2" s="16"/>
      <c r="R2" s="16"/>
      <c r="S2" s="16"/>
      <c r="T2" s="16"/>
      <c r="U2" s="16"/>
      <c r="V2" s="16" t="s">
        <v>13</v>
      </c>
      <c r="W2" s="16" t="s">
        <v>14</v>
      </c>
      <c r="X2" s="16" t="s">
        <v>15</v>
      </c>
      <c r="Y2" s="16" t="s">
        <v>16</v>
      </c>
      <c r="Z2" s="16" t="s">
        <v>17</v>
      </c>
      <c r="AA2" s="16" t="s">
        <v>18</v>
      </c>
    </row>
    <row r="3" s="2" customFormat="1" ht="21" spans="1:27">
      <c r="A3" s="16"/>
      <c r="B3" s="16"/>
      <c r="C3" s="16"/>
      <c r="D3" s="16"/>
      <c r="E3" s="16"/>
      <c r="F3" s="16"/>
      <c r="G3" s="16"/>
      <c r="H3" s="16"/>
      <c r="I3" s="16"/>
      <c r="J3" s="16"/>
      <c r="K3" s="16"/>
      <c r="L3" s="16" t="s">
        <v>19</v>
      </c>
      <c r="M3" s="16"/>
      <c r="N3" s="16"/>
      <c r="O3" s="16"/>
      <c r="P3" s="16"/>
      <c r="Q3" s="16"/>
      <c r="R3" s="16"/>
      <c r="S3" s="16" t="s">
        <v>20</v>
      </c>
      <c r="T3" s="16" t="s">
        <v>21</v>
      </c>
      <c r="U3" s="16" t="s">
        <v>22</v>
      </c>
      <c r="V3" s="16"/>
      <c r="W3" s="16"/>
      <c r="X3" s="16"/>
      <c r="Y3" s="16"/>
      <c r="Z3" s="16"/>
      <c r="AA3" s="16"/>
    </row>
    <row r="4" s="2" customFormat="1" ht="84" spans="1:27">
      <c r="A4" s="16"/>
      <c r="B4" s="16"/>
      <c r="C4" s="16"/>
      <c r="D4" s="16"/>
      <c r="E4" s="16"/>
      <c r="F4" s="16"/>
      <c r="G4" s="16"/>
      <c r="H4" s="16"/>
      <c r="I4" s="16"/>
      <c r="J4" s="16"/>
      <c r="K4" s="16"/>
      <c r="L4" s="16" t="s">
        <v>23</v>
      </c>
      <c r="M4" s="16" t="s">
        <v>24</v>
      </c>
      <c r="N4" s="16" t="s">
        <v>25</v>
      </c>
      <c r="O4" s="16" t="s">
        <v>26</v>
      </c>
      <c r="P4" s="16" t="s">
        <v>27</v>
      </c>
      <c r="Q4" s="16" t="s">
        <v>28</v>
      </c>
      <c r="R4" s="16" t="s">
        <v>29</v>
      </c>
      <c r="S4" s="16"/>
      <c r="T4" s="16"/>
      <c r="U4" s="16"/>
      <c r="V4" s="16"/>
      <c r="W4" s="16"/>
      <c r="X4" s="16"/>
      <c r="Y4" s="16"/>
      <c r="Z4" s="16"/>
      <c r="AA4" s="16"/>
    </row>
    <row r="5" s="2" customFormat="1" ht="65" customHeight="1" spans="1:27">
      <c r="A5" s="17" t="s">
        <v>30</v>
      </c>
      <c r="B5" s="17"/>
      <c r="C5" s="17"/>
      <c r="D5" s="17"/>
      <c r="E5" s="17"/>
      <c r="F5" s="17"/>
      <c r="G5" s="17"/>
      <c r="H5" s="17">
        <f>SUBTOTAL(9,H6,H88,H95,H150,H152,H154,H156)</f>
        <v>145</v>
      </c>
      <c r="I5" s="17"/>
      <c r="J5" s="17"/>
      <c r="K5" s="17">
        <f>SUM(K6,K88,K95,K150,K152,K154,K156)</f>
        <v>176836.03018</v>
      </c>
      <c r="L5" s="17">
        <f t="shared" ref="L5:U5" si="0">SUM(L6,L88,L95,L150,L152,L154,L156)</f>
        <v>174836.03018</v>
      </c>
      <c r="M5" s="17">
        <f t="shared" si="0"/>
        <v>166766.33018</v>
      </c>
      <c r="N5" s="17">
        <f t="shared" si="0"/>
        <v>4431</v>
      </c>
      <c r="O5" s="17">
        <f t="shared" si="0"/>
        <v>3444</v>
      </c>
      <c r="P5" s="17">
        <f t="shared" si="0"/>
        <v>194.7</v>
      </c>
      <c r="Q5" s="17">
        <f t="shared" si="0"/>
        <v>0</v>
      </c>
      <c r="R5" s="17">
        <f t="shared" si="0"/>
        <v>0</v>
      </c>
      <c r="S5" s="17">
        <f t="shared" si="0"/>
        <v>0</v>
      </c>
      <c r="T5" s="17">
        <f t="shared" si="0"/>
        <v>2000</v>
      </c>
      <c r="U5" s="17">
        <f t="shared" si="0"/>
        <v>0</v>
      </c>
      <c r="V5" s="17">
        <f>SUM(V6,V88,V95,V150,V152,V154,V156)</f>
        <v>0</v>
      </c>
      <c r="W5" s="17">
        <f>SUM(W6,W88,W95,W150,W152,W154,W156)</f>
        <v>0</v>
      </c>
      <c r="X5" s="17">
        <f>SUM(X6,X88,X95,X150,X152,X154,X156)</f>
        <v>0</v>
      </c>
      <c r="Y5" s="17"/>
      <c r="Z5" s="17"/>
      <c r="AA5" s="17">
        <f>SUM(AA6,AA88,AA95,AA150,AA152,AA154,AA156)</f>
        <v>0</v>
      </c>
    </row>
    <row r="6" s="3" customFormat="1" ht="60" customHeight="1" spans="1:27">
      <c r="A6" s="17" t="s">
        <v>31</v>
      </c>
      <c r="B6" s="18" t="s">
        <v>32</v>
      </c>
      <c r="C6" s="19"/>
      <c r="D6" s="20"/>
      <c r="E6" s="20"/>
      <c r="F6" s="20"/>
      <c r="G6" s="21"/>
      <c r="H6" s="21">
        <v>81</v>
      </c>
      <c r="I6" s="25">
        <f>K6/K5</f>
        <v>0.645361005129074</v>
      </c>
      <c r="J6" s="21"/>
      <c r="K6" s="21">
        <f>SUM(K7:K87)</f>
        <v>114123.07818</v>
      </c>
      <c r="L6" s="21">
        <f t="shared" ref="L6:U6" si="1">SUM(L7:L87)</f>
        <v>114123.07818</v>
      </c>
      <c r="M6" s="21">
        <f t="shared" si="1"/>
        <v>111011.87818</v>
      </c>
      <c r="N6" s="21">
        <f t="shared" si="1"/>
        <v>0</v>
      </c>
      <c r="O6" s="21">
        <f t="shared" si="1"/>
        <v>2916.5</v>
      </c>
      <c r="P6" s="21">
        <f t="shared" si="1"/>
        <v>194.7</v>
      </c>
      <c r="Q6" s="21">
        <f t="shared" si="1"/>
        <v>0</v>
      </c>
      <c r="R6" s="21">
        <f t="shared" si="1"/>
        <v>0</v>
      </c>
      <c r="S6" s="21">
        <f t="shared" si="1"/>
        <v>0</v>
      </c>
      <c r="T6" s="21">
        <f t="shared" si="1"/>
        <v>0</v>
      </c>
      <c r="U6" s="21">
        <f t="shared" si="1"/>
        <v>0</v>
      </c>
      <c r="V6" s="21">
        <f>SUM(V7:V87)</f>
        <v>0</v>
      </c>
      <c r="W6" s="21">
        <f>SUM(W7:W87)</f>
        <v>0</v>
      </c>
      <c r="X6" s="21">
        <f>SUM(X7:X87)</f>
        <v>0</v>
      </c>
      <c r="Y6" s="21"/>
      <c r="Z6" s="21"/>
      <c r="AA6" s="21">
        <f>SUM(AA7:AA87)</f>
        <v>0</v>
      </c>
    </row>
    <row r="7" s="4" customFormat="1" ht="143" customHeight="1" spans="1:27">
      <c r="A7" s="22">
        <v>1</v>
      </c>
      <c r="B7" s="22" t="s">
        <v>33</v>
      </c>
      <c r="C7" s="23" t="s">
        <v>34</v>
      </c>
      <c r="D7" s="22" t="s">
        <v>32</v>
      </c>
      <c r="E7" s="22" t="s">
        <v>35</v>
      </c>
      <c r="F7" s="22" t="s">
        <v>36</v>
      </c>
      <c r="G7" s="22" t="s">
        <v>37</v>
      </c>
      <c r="H7" s="24" t="s">
        <v>38</v>
      </c>
      <c r="I7" s="22" t="s">
        <v>39</v>
      </c>
      <c r="J7" s="22">
        <v>80</v>
      </c>
      <c r="K7" s="22">
        <f t="shared" ref="K7:K22" si="2">SUM(L7,S7,T7,U7)</f>
        <v>2000</v>
      </c>
      <c r="L7" s="22">
        <f t="shared" ref="L7:L22" si="3">SUM(M7:R7)</f>
        <v>2000</v>
      </c>
      <c r="M7" s="22">
        <v>2000</v>
      </c>
      <c r="N7" s="22"/>
      <c r="O7" s="22"/>
      <c r="P7" s="22"/>
      <c r="Q7" s="22"/>
      <c r="R7" s="22"/>
      <c r="S7" s="22"/>
      <c r="T7" s="22"/>
      <c r="U7" s="22"/>
      <c r="V7" s="22" t="s">
        <v>40</v>
      </c>
      <c r="W7" s="22" t="s">
        <v>41</v>
      </c>
      <c r="X7" s="24" t="s">
        <v>42</v>
      </c>
      <c r="Y7" s="27">
        <f>VLOOKUP(B7,[1]项目库!$B:$Y,24,0)</f>
        <v>45279</v>
      </c>
      <c r="Z7" s="22" t="str">
        <f>VLOOKUP(B7,[1]项目库!$B:$Z,25,0)</f>
        <v>叶党农领字〔2023〕77号</v>
      </c>
      <c r="AA7" s="22"/>
    </row>
    <row r="8" s="4" customFormat="1" ht="140" customHeight="1" spans="1:27">
      <c r="A8" s="22">
        <v>2</v>
      </c>
      <c r="B8" s="22" t="s">
        <v>43</v>
      </c>
      <c r="C8" s="23" t="s">
        <v>44</v>
      </c>
      <c r="D8" s="22" t="s">
        <v>32</v>
      </c>
      <c r="E8" s="22" t="s">
        <v>35</v>
      </c>
      <c r="F8" s="22" t="s">
        <v>36</v>
      </c>
      <c r="G8" s="22" t="s">
        <v>45</v>
      </c>
      <c r="H8" s="24" t="s">
        <v>46</v>
      </c>
      <c r="I8" s="22" t="s">
        <v>39</v>
      </c>
      <c r="J8" s="22">
        <v>100</v>
      </c>
      <c r="K8" s="22">
        <f t="shared" si="2"/>
        <v>2500</v>
      </c>
      <c r="L8" s="22">
        <f t="shared" si="3"/>
        <v>2500</v>
      </c>
      <c r="M8" s="22">
        <v>2500</v>
      </c>
      <c r="N8" s="22"/>
      <c r="O8" s="22"/>
      <c r="P8" s="22"/>
      <c r="Q8" s="22"/>
      <c r="R8" s="22"/>
      <c r="S8" s="22"/>
      <c r="T8" s="22"/>
      <c r="U8" s="22"/>
      <c r="V8" s="22" t="s">
        <v>40</v>
      </c>
      <c r="W8" s="22" t="s">
        <v>41</v>
      </c>
      <c r="X8" s="24" t="s">
        <v>47</v>
      </c>
      <c r="Y8" s="27">
        <f>VLOOKUP(B8,[1]项目库!$B:$Y,24,0)</f>
        <v>45279</v>
      </c>
      <c r="Z8" s="22" t="str">
        <f>VLOOKUP(B8,[1]项目库!$B:$Z,25,0)</f>
        <v>叶党农领字〔2023〕77号</v>
      </c>
      <c r="AA8" s="22"/>
    </row>
    <row r="9" s="4" customFormat="1" ht="135" customHeight="1" spans="1:27">
      <c r="A9" s="22">
        <v>3</v>
      </c>
      <c r="B9" s="22" t="s">
        <v>48</v>
      </c>
      <c r="C9" s="23" t="s">
        <v>49</v>
      </c>
      <c r="D9" s="22" t="s">
        <v>32</v>
      </c>
      <c r="E9" s="22" t="s">
        <v>35</v>
      </c>
      <c r="F9" s="22" t="s">
        <v>36</v>
      </c>
      <c r="G9" s="22" t="s">
        <v>45</v>
      </c>
      <c r="H9" s="24" t="s">
        <v>50</v>
      </c>
      <c r="I9" s="22" t="s">
        <v>39</v>
      </c>
      <c r="J9" s="22">
        <v>70</v>
      </c>
      <c r="K9" s="22">
        <f t="shared" si="2"/>
        <v>1750</v>
      </c>
      <c r="L9" s="22">
        <f t="shared" si="3"/>
        <v>1750</v>
      </c>
      <c r="M9" s="22">
        <v>1750</v>
      </c>
      <c r="N9" s="22"/>
      <c r="O9" s="22"/>
      <c r="P9" s="22"/>
      <c r="Q9" s="22"/>
      <c r="R9" s="22"/>
      <c r="S9" s="22"/>
      <c r="T9" s="22"/>
      <c r="U9" s="22"/>
      <c r="V9" s="22" t="s">
        <v>40</v>
      </c>
      <c r="W9" s="22" t="s">
        <v>41</v>
      </c>
      <c r="X9" s="24" t="s">
        <v>51</v>
      </c>
      <c r="Y9" s="27">
        <f>VLOOKUP(B9,[1]项目库!$B:$Y,24,0)</f>
        <v>45279</v>
      </c>
      <c r="Z9" s="22" t="str">
        <f>VLOOKUP(B9,[1]项目库!$B:$Z,25,0)</f>
        <v>叶党农领字〔2023〕77号</v>
      </c>
      <c r="AA9" s="22"/>
    </row>
    <row r="10" s="4" customFormat="1" ht="136" customHeight="1" spans="1:27">
      <c r="A10" s="22">
        <v>4</v>
      </c>
      <c r="B10" s="22" t="s">
        <v>52</v>
      </c>
      <c r="C10" s="23" t="s">
        <v>53</v>
      </c>
      <c r="D10" s="22" t="s">
        <v>32</v>
      </c>
      <c r="E10" s="22" t="s">
        <v>35</v>
      </c>
      <c r="F10" s="22" t="s">
        <v>36</v>
      </c>
      <c r="G10" s="22" t="s">
        <v>54</v>
      </c>
      <c r="H10" s="24" t="s">
        <v>55</v>
      </c>
      <c r="I10" s="22" t="s">
        <v>39</v>
      </c>
      <c r="J10" s="22">
        <v>95</v>
      </c>
      <c r="K10" s="22">
        <f t="shared" si="2"/>
        <v>2375</v>
      </c>
      <c r="L10" s="22">
        <f t="shared" si="3"/>
        <v>2375</v>
      </c>
      <c r="M10" s="22">
        <v>2375</v>
      </c>
      <c r="N10" s="22"/>
      <c r="O10" s="22"/>
      <c r="P10" s="22"/>
      <c r="Q10" s="22"/>
      <c r="R10" s="22"/>
      <c r="S10" s="22"/>
      <c r="T10" s="22"/>
      <c r="U10" s="22"/>
      <c r="V10" s="22" t="s">
        <v>40</v>
      </c>
      <c r="W10" s="22" t="s">
        <v>41</v>
      </c>
      <c r="X10" s="24" t="s">
        <v>56</v>
      </c>
      <c r="Y10" s="27">
        <f>VLOOKUP(B10,[1]项目库!$B:$Y,24,0)</f>
        <v>45279</v>
      </c>
      <c r="Z10" s="22" t="str">
        <f>VLOOKUP(B10,[1]项目库!$B:$Z,25,0)</f>
        <v>叶党农领字〔2023〕77号</v>
      </c>
      <c r="AA10" s="22"/>
    </row>
    <row r="11" s="4" customFormat="1" ht="137" customHeight="1" spans="1:27">
      <c r="A11" s="22">
        <v>5</v>
      </c>
      <c r="B11" s="22" t="s">
        <v>57</v>
      </c>
      <c r="C11" s="23" t="s">
        <v>58</v>
      </c>
      <c r="D11" s="22" t="s">
        <v>32</v>
      </c>
      <c r="E11" s="22" t="s">
        <v>35</v>
      </c>
      <c r="F11" s="22" t="s">
        <v>36</v>
      </c>
      <c r="G11" s="22" t="s">
        <v>54</v>
      </c>
      <c r="H11" s="24" t="s">
        <v>46</v>
      </c>
      <c r="I11" s="22" t="s">
        <v>39</v>
      </c>
      <c r="J11" s="22">
        <v>100</v>
      </c>
      <c r="K11" s="22">
        <f t="shared" si="2"/>
        <v>2500</v>
      </c>
      <c r="L11" s="22">
        <f t="shared" si="3"/>
        <v>2500</v>
      </c>
      <c r="M11" s="22">
        <v>2500</v>
      </c>
      <c r="N11" s="22"/>
      <c r="O11" s="22"/>
      <c r="P11" s="22"/>
      <c r="Q11" s="22"/>
      <c r="R11" s="22"/>
      <c r="S11" s="22"/>
      <c r="T11" s="22"/>
      <c r="U11" s="22"/>
      <c r="V11" s="22" t="s">
        <v>40</v>
      </c>
      <c r="W11" s="22" t="s">
        <v>41</v>
      </c>
      <c r="X11" s="24" t="s">
        <v>59</v>
      </c>
      <c r="Y11" s="27">
        <f>VLOOKUP(B11,[1]项目库!$B:$Y,24,0)</f>
        <v>45279</v>
      </c>
      <c r="Z11" s="22" t="str">
        <f>VLOOKUP(B11,[1]项目库!$B:$Z,25,0)</f>
        <v>叶党农领字〔2023〕77号</v>
      </c>
      <c r="AA11" s="22"/>
    </row>
    <row r="12" s="4" customFormat="1" ht="140" customHeight="1" spans="1:27">
      <c r="A12" s="22">
        <v>6</v>
      </c>
      <c r="B12" s="22" t="s">
        <v>60</v>
      </c>
      <c r="C12" s="23" t="s">
        <v>61</v>
      </c>
      <c r="D12" s="22" t="s">
        <v>32</v>
      </c>
      <c r="E12" s="22" t="s">
        <v>35</v>
      </c>
      <c r="F12" s="22" t="s">
        <v>36</v>
      </c>
      <c r="G12" s="22" t="s">
        <v>62</v>
      </c>
      <c r="H12" s="24" t="s">
        <v>38</v>
      </c>
      <c r="I12" s="22" t="s">
        <v>39</v>
      </c>
      <c r="J12" s="22">
        <v>80</v>
      </c>
      <c r="K12" s="22">
        <f t="shared" si="2"/>
        <v>2000</v>
      </c>
      <c r="L12" s="22">
        <f t="shared" si="3"/>
        <v>2000</v>
      </c>
      <c r="M12" s="22">
        <f>80*25</f>
        <v>2000</v>
      </c>
      <c r="N12" s="22"/>
      <c r="O12" s="22"/>
      <c r="P12" s="22"/>
      <c r="Q12" s="22"/>
      <c r="R12" s="22"/>
      <c r="S12" s="22"/>
      <c r="T12" s="22"/>
      <c r="U12" s="22"/>
      <c r="V12" s="22" t="s">
        <v>40</v>
      </c>
      <c r="W12" s="22" t="s">
        <v>41</v>
      </c>
      <c r="X12" s="24" t="s">
        <v>42</v>
      </c>
      <c r="Y12" s="27">
        <f>VLOOKUP(B12,[1]项目库!$B:$Y,24,0)</f>
        <v>45279</v>
      </c>
      <c r="Z12" s="22" t="str">
        <f>VLOOKUP(B12,[1]项目库!$B:$Z,25,0)</f>
        <v>叶党农领字〔2023〕77号</v>
      </c>
      <c r="AA12" s="22"/>
    </row>
    <row r="13" s="4" customFormat="1" ht="141" customHeight="1" spans="1:27">
      <c r="A13" s="22">
        <v>7</v>
      </c>
      <c r="B13" s="22" t="s">
        <v>63</v>
      </c>
      <c r="C13" s="23" t="s">
        <v>64</v>
      </c>
      <c r="D13" s="22" t="s">
        <v>32</v>
      </c>
      <c r="E13" s="22" t="s">
        <v>35</v>
      </c>
      <c r="F13" s="22" t="s">
        <v>36</v>
      </c>
      <c r="G13" s="22" t="s">
        <v>65</v>
      </c>
      <c r="H13" s="24" t="s">
        <v>66</v>
      </c>
      <c r="I13" s="22" t="s">
        <v>39</v>
      </c>
      <c r="J13" s="22">
        <v>74</v>
      </c>
      <c r="K13" s="22">
        <f t="shared" si="2"/>
        <v>1850</v>
      </c>
      <c r="L13" s="22">
        <f t="shared" si="3"/>
        <v>1850</v>
      </c>
      <c r="M13" s="22">
        <v>1850</v>
      </c>
      <c r="N13" s="22"/>
      <c r="O13" s="22"/>
      <c r="P13" s="22"/>
      <c r="Q13" s="22"/>
      <c r="R13" s="22"/>
      <c r="S13" s="22"/>
      <c r="T13" s="22"/>
      <c r="U13" s="22"/>
      <c r="V13" s="22" t="s">
        <v>40</v>
      </c>
      <c r="W13" s="22" t="s">
        <v>41</v>
      </c>
      <c r="X13" s="24" t="s">
        <v>67</v>
      </c>
      <c r="Y13" s="27">
        <f>VLOOKUP(B13,[1]项目库!$B:$Y,24,0)</f>
        <v>45279</v>
      </c>
      <c r="Z13" s="22" t="str">
        <f>VLOOKUP(B13,[1]项目库!$B:$Z,25,0)</f>
        <v>叶党农领字〔2023〕77号</v>
      </c>
      <c r="AA13" s="22"/>
    </row>
    <row r="14" s="4" customFormat="1" ht="137" customHeight="1" spans="1:27">
      <c r="A14" s="22">
        <v>8</v>
      </c>
      <c r="B14" s="22" t="s">
        <v>68</v>
      </c>
      <c r="C14" s="23" t="s">
        <v>69</v>
      </c>
      <c r="D14" s="22" t="s">
        <v>32</v>
      </c>
      <c r="E14" s="22" t="s">
        <v>35</v>
      </c>
      <c r="F14" s="22" t="s">
        <v>36</v>
      </c>
      <c r="G14" s="22" t="s">
        <v>65</v>
      </c>
      <c r="H14" s="24" t="s">
        <v>70</v>
      </c>
      <c r="I14" s="22" t="s">
        <v>39</v>
      </c>
      <c r="J14" s="22">
        <v>73</v>
      </c>
      <c r="K14" s="22">
        <f t="shared" si="2"/>
        <v>1825</v>
      </c>
      <c r="L14" s="22">
        <f t="shared" si="3"/>
        <v>1825</v>
      </c>
      <c r="M14" s="22">
        <v>1825</v>
      </c>
      <c r="N14" s="22"/>
      <c r="O14" s="22"/>
      <c r="P14" s="22"/>
      <c r="Q14" s="22"/>
      <c r="R14" s="22"/>
      <c r="S14" s="22"/>
      <c r="T14" s="22"/>
      <c r="U14" s="22"/>
      <c r="V14" s="22" t="s">
        <v>40</v>
      </c>
      <c r="W14" s="22" t="s">
        <v>41</v>
      </c>
      <c r="X14" s="24" t="s">
        <v>71</v>
      </c>
      <c r="Y14" s="27">
        <f>VLOOKUP(B14,[1]项目库!$B:$Y,24,0)</f>
        <v>45279</v>
      </c>
      <c r="Z14" s="22" t="str">
        <f>VLOOKUP(B14,[1]项目库!$B:$Z,25,0)</f>
        <v>叶党农领字〔2023〕77号</v>
      </c>
      <c r="AA14" s="22"/>
    </row>
    <row r="15" s="4" customFormat="1" ht="141" customHeight="1" spans="1:27">
      <c r="A15" s="22">
        <v>9</v>
      </c>
      <c r="B15" s="22" t="s">
        <v>72</v>
      </c>
      <c r="C15" s="23" t="s">
        <v>73</v>
      </c>
      <c r="D15" s="22" t="s">
        <v>32</v>
      </c>
      <c r="E15" s="22" t="s">
        <v>35</v>
      </c>
      <c r="F15" s="22" t="s">
        <v>36</v>
      </c>
      <c r="G15" s="22" t="s">
        <v>65</v>
      </c>
      <c r="H15" s="24" t="s">
        <v>74</v>
      </c>
      <c r="I15" s="22" t="s">
        <v>39</v>
      </c>
      <c r="J15" s="22">
        <v>74</v>
      </c>
      <c r="K15" s="22">
        <f t="shared" si="2"/>
        <v>1850</v>
      </c>
      <c r="L15" s="22">
        <f t="shared" si="3"/>
        <v>1850</v>
      </c>
      <c r="M15" s="22">
        <v>1850</v>
      </c>
      <c r="N15" s="22"/>
      <c r="O15" s="22"/>
      <c r="P15" s="22"/>
      <c r="Q15" s="22"/>
      <c r="R15" s="22"/>
      <c r="S15" s="22"/>
      <c r="T15" s="22"/>
      <c r="U15" s="22"/>
      <c r="V15" s="22" t="s">
        <v>40</v>
      </c>
      <c r="W15" s="22" t="s">
        <v>41</v>
      </c>
      <c r="X15" s="24" t="s">
        <v>75</v>
      </c>
      <c r="Y15" s="27">
        <f>VLOOKUP(B15,[1]项目库!$B:$Y,24,0)</f>
        <v>45279</v>
      </c>
      <c r="Z15" s="22" t="str">
        <f>VLOOKUP(B15,[1]项目库!$B:$Z,25,0)</f>
        <v>叶党农领字〔2023〕77号</v>
      </c>
      <c r="AA15" s="22"/>
    </row>
    <row r="16" s="4" customFormat="1" ht="139" customHeight="1" spans="1:27">
      <c r="A16" s="22">
        <v>10</v>
      </c>
      <c r="B16" s="22" t="s">
        <v>76</v>
      </c>
      <c r="C16" s="23" t="s">
        <v>77</v>
      </c>
      <c r="D16" s="22" t="s">
        <v>32</v>
      </c>
      <c r="E16" s="22" t="s">
        <v>35</v>
      </c>
      <c r="F16" s="22" t="s">
        <v>36</v>
      </c>
      <c r="G16" s="22" t="s">
        <v>65</v>
      </c>
      <c r="H16" s="24" t="s">
        <v>78</v>
      </c>
      <c r="I16" s="22" t="s">
        <v>39</v>
      </c>
      <c r="J16" s="22">
        <v>79</v>
      </c>
      <c r="K16" s="22">
        <f t="shared" si="2"/>
        <v>1975</v>
      </c>
      <c r="L16" s="22">
        <f t="shared" si="3"/>
        <v>1975</v>
      </c>
      <c r="M16" s="22">
        <v>1975</v>
      </c>
      <c r="N16" s="22"/>
      <c r="O16" s="22"/>
      <c r="P16" s="22"/>
      <c r="Q16" s="22"/>
      <c r="R16" s="22"/>
      <c r="S16" s="22"/>
      <c r="T16" s="22"/>
      <c r="U16" s="22"/>
      <c r="V16" s="22" t="s">
        <v>40</v>
      </c>
      <c r="W16" s="22" t="s">
        <v>41</v>
      </c>
      <c r="X16" s="24" t="s">
        <v>79</v>
      </c>
      <c r="Y16" s="27">
        <f>VLOOKUP(B16,[1]项目库!$B:$Y,24,0)</f>
        <v>45279</v>
      </c>
      <c r="Z16" s="22" t="str">
        <f>VLOOKUP(B16,[1]项目库!$B:$Z,25,0)</f>
        <v>叶党农领字〔2023〕77号</v>
      </c>
      <c r="AA16" s="22"/>
    </row>
    <row r="17" s="4" customFormat="1" ht="137" customHeight="1" spans="1:27">
      <c r="A17" s="22">
        <v>11</v>
      </c>
      <c r="B17" s="22" t="s">
        <v>80</v>
      </c>
      <c r="C17" s="23" t="s">
        <v>81</v>
      </c>
      <c r="D17" s="22" t="s">
        <v>32</v>
      </c>
      <c r="E17" s="22" t="s">
        <v>35</v>
      </c>
      <c r="F17" s="22" t="s">
        <v>36</v>
      </c>
      <c r="G17" s="22" t="s">
        <v>82</v>
      </c>
      <c r="H17" s="24" t="s">
        <v>83</v>
      </c>
      <c r="I17" s="22" t="s">
        <v>39</v>
      </c>
      <c r="J17" s="22">
        <v>40</v>
      </c>
      <c r="K17" s="22">
        <f t="shared" si="2"/>
        <v>1000</v>
      </c>
      <c r="L17" s="22">
        <f t="shared" si="3"/>
        <v>1000</v>
      </c>
      <c r="M17" s="22">
        <v>1000</v>
      </c>
      <c r="N17" s="22"/>
      <c r="O17" s="22"/>
      <c r="P17" s="22"/>
      <c r="Q17" s="22"/>
      <c r="R17" s="22"/>
      <c r="S17" s="22"/>
      <c r="T17" s="22"/>
      <c r="U17" s="22"/>
      <c r="V17" s="22" t="s">
        <v>40</v>
      </c>
      <c r="W17" s="22" t="s">
        <v>41</v>
      </c>
      <c r="X17" s="24" t="s">
        <v>84</v>
      </c>
      <c r="Y17" s="27">
        <f>VLOOKUP(B17,[1]项目库!$B:$Y,24,0)</f>
        <v>45279</v>
      </c>
      <c r="Z17" s="22" t="str">
        <f>VLOOKUP(B17,[1]项目库!$B:$Z,25,0)</f>
        <v>叶党农领字〔2023〕77号</v>
      </c>
      <c r="AA17" s="22"/>
    </row>
    <row r="18" s="4" customFormat="1" ht="141" customHeight="1" spans="1:27">
      <c r="A18" s="22">
        <v>12</v>
      </c>
      <c r="B18" s="22" t="s">
        <v>85</v>
      </c>
      <c r="C18" s="23" t="s">
        <v>86</v>
      </c>
      <c r="D18" s="22" t="s">
        <v>32</v>
      </c>
      <c r="E18" s="22" t="s">
        <v>35</v>
      </c>
      <c r="F18" s="22" t="s">
        <v>36</v>
      </c>
      <c r="G18" s="22" t="s">
        <v>87</v>
      </c>
      <c r="H18" s="24" t="s">
        <v>50</v>
      </c>
      <c r="I18" s="22" t="s">
        <v>39</v>
      </c>
      <c r="J18" s="22">
        <v>70</v>
      </c>
      <c r="K18" s="22">
        <f t="shared" si="2"/>
        <v>1750</v>
      </c>
      <c r="L18" s="22">
        <f t="shared" si="3"/>
        <v>1750</v>
      </c>
      <c r="M18" s="22">
        <v>1750</v>
      </c>
      <c r="N18" s="22"/>
      <c r="O18" s="22"/>
      <c r="P18" s="22"/>
      <c r="Q18" s="22"/>
      <c r="R18" s="22"/>
      <c r="S18" s="22"/>
      <c r="T18" s="22"/>
      <c r="U18" s="22"/>
      <c r="V18" s="22" t="s">
        <v>40</v>
      </c>
      <c r="W18" s="22" t="s">
        <v>41</v>
      </c>
      <c r="X18" s="24" t="s">
        <v>88</v>
      </c>
      <c r="Y18" s="27">
        <f>VLOOKUP(B18,[1]项目库!$B:$Y,24,0)</f>
        <v>45279</v>
      </c>
      <c r="Z18" s="22" t="str">
        <f>VLOOKUP(B18,[1]项目库!$B:$Z,25,0)</f>
        <v>叶党农领字〔2023〕77号</v>
      </c>
      <c r="AA18" s="22"/>
    </row>
    <row r="19" s="4" customFormat="1" ht="140" customHeight="1" spans="1:27">
      <c r="A19" s="22">
        <v>13</v>
      </c>
      <c r="B19" s="22" t="s">
        <v>89</v>
      </c>
      <c r="C19" s="23" t="s">
        <v>90</v>
      </c>
      <c r="D19" s="22" t="s">
        <v>32</v>
      </c>
      <c r="E19" s="22" t="s">
        <v>35</v>
      </c>
      <c r="F19" s="22" t="s">
        <v>36</v>
      </c>
      <c r="G19" s="22" t="s">
        <v>91</v>
      </c>
      <c r="H19" s="24" t="s">
        <v>92</v>
      </c>
      <c r="I19" s="22" t="s">
        <v>39</v>
      </c>
      <c r="J19" s="22">
        <v>90</v>
      </c>
      <c r="K19" s="22">
        <f t="shared" si="2"/>
        <v>2250</v>
      </c>
      <c r="L19" s="22">
        <f t="shared" si="3"/>
        <v>2250</v>
      </c>
      <c r="M19" s="22">
        <v>2250</v>
      </c>
      <c r="N19" s="22"/>
      <c r="O19" s="22"/>
      <c r="P19" s="22"/>
      <c r="Q19" s="22"/>
      <c r="R19" s="22"/>
      <c r="S19" s="22"/>
      <c r="T19" s="22"/>
      <c r="U19" s="22"/>
      <c r="V19" s="22" t="s">
        <v>40</v>
      </c>
      <c r="W19" s="22" t="s">
        <v>41</v>
      </c>
      <c r="X19" s="24" t="s">
        <v>93</v>
      </c>
      <c r="Y19" s="27">
        <f>VLOOKUP(B19,[1]项目库!$B:$Y,24,0)</f>
        <v>45279</v>
      </c>
      <c r="Z19" s="22" t="str">
        <f>VLOOKUP(B19,[1]项目库!$B:$Z,25,0)</f>
        <v>叶党农领字〔2023〕77号</v>
      </c>
      <c r="AA19" s="22"/>
    </row>
    <row r="20" s="4" customFormat="1" ht="139" customHeight="1" spans="1:27">
      <c r="A20" s="22">
        <v>14</v>
      </c>
      <c r="B20" s="22" t="s">
        <v>94</v>
      </c>
      <c r="C20" s="23" t="s">
        <v>95</v>
      </c>
      <c r="D20" s="22" t="s">
        <v>32</v>
      </c>
      <c r="E20" s="22" t="s">
        <v>35</v>
      </c>
      <c r="F20" s="22" t="s">
        <v>36</v>
      </c>
      <c r="G20" s="22" t="s">
        <v>96</v>
      </c>
      <c r="H20" s="24" t="s">
        <v>97</v>
      </c>
      <c r="I20" s="22" t="s">
        <v>39</v>
      </c>
      <c r="J20" s="22">
        <v>119</v>
      </c>
      <c r="K20" s="22">
        <f t="shared" si="2"/>
        <v>2975</v>
      </c>
      <c r="L20" s="22">
        <f t="shared" si="3"/>
        <v>2975</v>
      </c>
      <c r="M20" s="22">
        <v>2975</v>
      </c>
      <c r="N20" s="22"/>
      <c r="O20" s="22"/>
      <c r="P20" s="22"/>
      <c r="Q20" s="22"/>
      <c r="R20" s="22"/>
      <c r="S20" s="22"/>
      <c r="T20" s="22"/>
      <c r="U20" s="22"/>
      <c r="V20" s="22" t="s">
        <v>40</v>
      </c>
      <c r="W20" s="22" t="s">
        <v>41</v>
      </c>
      <c r="X20" s="24" t="s">
        <v>98</v>
      </c>
      <c r="Y20" s="27">
        <f>VLOOKUP(B20,[1]项目库!$B:$Y,24,0)</f>
        <v>45279</v>
      </c>
      <c r="Z20" s="22" t="str">
        <f>VLOOKUP(B20,[1]项目库!$B:$Z,25,0)</f>
        <v>叶党农领字〔2023〕77号</v>
      </c>
      <c r="AA20" s="22"/>
    </row>
    <row r="21" s="4" customFormat="1" ht="147" customHeight="1" spans="1:27">
      <c r="A21" s="22">
        <v>15</v>
      </c>
      <c r="B21" s="22" t="s">
        <v>99</v>
      </c>
      <c r="C21" s="22" t="s">
        <v>100</v>
      </c>
      <c r="D21" s="22" t="s">
        <v>32</v>
      </c>
      <c r="E21" s="22" t="s">
        <v>35</v>
      </c>
      <c r="F21" s="22" t="s">
        <v>36</v>
      </c>
      <c r="G21" s="22" t="s">
        <v>101</v>
      </c>
      <c r="H21" s="24" t="s">
        <v>102</v>
      </c>
      <c r="I21" s="22" t="s">
        <v>39</v>
      </c>
      <c r="J21" s="22">
        <v>104</v>
      </c>
      <c r="K21" s="22">
        <f t="shared" si="2"/>
        <v>2618</v>
      </c>
      <c r="L21" s="22">
        <f t="shared" si="3"/>
        <v>2618</v>
      </c>
      <c r="M21" s="22">
        <v>2618</v>
      </c>
      <c r="N21" s="22"/>
      <c r="O21" s="22"/>
      <c r="P21" s="22"/>
      <c r="Q21" s="22"/>
      <c r="R21" s="22"/>
      <c r="S21" s="22"/>
      <c r="T21" s="22"/>
      <c r="U21" s="22"/>
      <c r="V21" s="22" t="s">
        <v>40</v>
      </c>
      <c r="W21" s="22" t="s">
        <v>41</v>
      </c>
      <c r="X21" s="24" t="s">
        <v>103</v>
      </c>
      <c r="Y21" s="27">
        <f>VLOOKUP(B21,[1]项目库!$B:$Y,24,0)</f>
        <v>45279</v>
      </c>
      <c r="Z21" s="22" t="str">
        <f>VLOOKUP(B21,[1]项目库!$B:$Z,25,0)</f>
        <v>叶党农领字〔2023〕77号</v>
      </c>
      <c r="AA21" s="22"/>
    </row>
    <row r="22" s="4" customFormat="1" ht="148" customHeight="1" spans="1:27">
      <c r="A22" s="22">
        <v>16</v>
      </c>
      <c r="B22" s="22" t="s">
        <v>104</v>
      </c>
      <c r="C22" s="22" t="s">
        <v>105</v>
      </c>
      <c r="D22" s="22" t="s">
        <v>32</v>
      </c>
      <c r="E22" s="22" t="s">
        <v>35</v>
      </c>
      <c r="F22" s="22" t="s">
        <v>36</v>
      </c>
      <c r="G22" s="22" t="s">
        <v>101</v>
      </c>
      <c r="H22" s="24" t="s">
        <v>106</v>
      </c>
      <c r="I22" s="22" t="s">
        <v>39</v>
      </c>
      <c r="J22" s="22">
        <v>93</v>
      </c>
      <c r="K22" s="22">
        <f t="shared" si="2"/>
        <v>2378</v>
      </c>
      <c r="L22" s="22">
        <f t="shared" si="3"/>
        <v>2378</v>
      </c>
      <c r="M22" s="22">
        <v>2378</v>
      </c>
      <c r="N22" s="22"/>
      <c r="O22" s="22"/>
      <c r="P22" s="22"/>
      <c r="Q22" s="22"/>
      <c r="R22" s="22"/>
      <c r="S22" s="22"/>
      <c r="T22" s="22"/>
      <c r="U22" s="22"/>
      <c r="V22" s="22" t="s">
        <v>40</v>
      </c>
      <c r="W22" s="22" t="s">
        <v>41</v>
      </c>
      <c r="X22" s="24" t="s">
        <v>107</v>
      </c>
      <c r="Y22" s="27">
        <f>VLOOKUP(B22,[1]项目库!$B:$Y,24,0)</f>
        <v>45279</v>
      </c>
      <c r="Z22" s="22" t="str">
        <f>VLOOKUP(B22,[1]项目库!$B:$Z,25,0)</f>
        <v>叶党农领字〔2023〕77号</v>
      </c>
      <c r="AA22" s="22"/>
    </row>
    <row r="23" s="4" customFormat="1" ht="105" spans="1:27">
      <c r="A23" s="22">
        <v>17</v>
      </c>
      <c r="B23" s="22" t="s">
        <v>108</v>
      </c>
      <c r="C23" s="23" t="s">
        <v>109</v>
      </c>
      <c r="D23" s="22" t="s">
        <v>32</v>
      </c>
      <c r="E23" s="22" t="s">
        <v>35</v>
      </c>
      <c r="F23" s="22" t="s">
        <v>36</v>
      </c>
      <c r="G23" s="22" t="s">
        <v>110</v>
      </c>
      <c r="H23" s="24" t="s">
        <v>111</v>
      </c>
      <c r="I23" s="22" t="s">
        <v>112</v>
      </c>
      <c r="J23" s="22">
        <v>5.4</v>
      </c>
      <c r="K23" s="22">
        <f t="shared" ref="K23:K47" si="4">SUM(L23,S23,T23,U23)</f>
        <v>950</v>
      </c>
      <c r="L23" s="22">
        <f t="shared" ref="L23:L47" si="5">SUM(M23:R23)</f>
        <v>950</v>
      </c>
      <c r="M23" s="22">
        <v>950</v>
      </c>
      <c r="N23" s="22"/>
      <c r="O23" s="22"/>
      <c r="P23" s="22"/>
      <c r="Q23" s="22"/>
      <c r="R23" s="22"/>
      <c r="S23" s="22"/>
      <c r="T23" s="22"/>
      <c r="U23" s="22"/>
      <c r="V23" s="22" t="s">
        <v>40</v>
      </c>
      <c r="W23" s="22" t="s">
        <v>41</v>
      </c>
      <c r="X23" s="24" t="s">
        <v>113</v>
      </c>
      <c r="Y23" s="27">
        <f>VLOOKUP(B23,[1]项目库!$B:$Y,24,0)</f>
        <v>45279</v>
      </c>
      <c r="Z23" s="22" t="str">
        <f>VLOOKUP(B23,[1]项目库!$B:$Z,25,0)</f>
        <v>叶党农领字〔2023〕77号</v>
      </c>
      <c r="AA23" s="22"/>
    </row>
    <row r="24" s="4" customFormat="1" ht="113" customHeight="1" spans="1:27">
      <c r="A24" s="22">
        <v>18</v>
      </c>
      <c r="B24" s="22" t="s">
        <v>114</v>
      </c>
      <c r="C24" s="23" t="s">
        <v>115</v>
      </c>
      <c r="D24" s="22" t="s">
        <v>32</v>
      </c>
      <c r="E24" s="22" t="s">
        <v>35</v>
      </c>
      <c r="F24" s="22" t="s">
        <v>36</v>
      </c>
      <c r="G24" s="22" t="s">
        <v>116</v>
      </c>
      <c r="H24" s="24" t="s">
        <v>117</v>
      </c>
      <c r="I24" s="22" t="s">
        <v>112</v>
      </c>
      <c r="J24" s="22">
        <v>8.5</v>
      </c>
      <c r="K24" s="22">
        <f t="shared" si="4"/>
        <v>595</v>
      </c>
      <c r="L24" s="22">
        <f t="shared" si="5"/>
        <v>595</v>
      </c>
      <c r="M24" s="22">
        <v>595</v>
      </c>
      <c r="N24" s="22"/>
      <c r="O24" s="22"/>
      <c r="P24" s="22"/>
      <c r="Q24" s="22"/>
      <c r="R24" s="22"/>
      <c r="S24" s="22"/>
      <c r="T24" s="22"/>
      <c r="U24" s="22"/>
      <c r="V24" s="22" t="s">
        <v>40</v>
      </c>
      <c r="W24" s="22" t="s">
        <v>41</v>
      </c>
      <c r="X24" s="24" t="s">
        <v>118</v>
      </c>
      <c r="Y24" s="27">
        <f>VLOOKUP(B24,[1]项目库!$B:$Y,24,0)</f>
        <v>45279</v>
      </c>
      <c r="Z24" s="22" t="str">
        <f>VLOOKUP(B24,[1]项目库!$B:$Z,25,0)</f>
        <v>叶党农领字〔2023〕77号</v>
      </c>
      <c r="AA24" s="22"/>
    </row>
    <row r="25" s="4" customFormat="1" ht="105" spans="1:27">
      <c r="A25" s="22">
        <v>19</v>
      </c>
      <c r="B25" s="22" t="s">
        <v>119</v>
      </c>
      <c r="C25" s="23" t="s">
        <v>120</v>
      </c>
      <c r="D25" s="22" t="s">
        <v>32</v>
      </c>
      <c r="E25" s="22" t="s">
        <v>35</v>
      </c>
      <c r="F25" s="22" t="s">
        <v>36</v>
      </c>
      <c r="G25" s="22" t="s">
        <v>121</v>
      </c>
      <c r="H25" s="24" t="s">
        <v>122</v>
      </c>
      <c r="I25" s="22" t="s">
        <v>112</v>
      </c>
      <c r="J25" s="22">
        <v>7</v>
      </c>
      <c r="K25" s="22">
        <f t="shared" si="4"/>
        <v>490</v>
      </c>
      <c r="L25" s="22">
        <f t="shared" si="5"/>
        <v>490</v>
      </c>
      <c r="M25" s="22">
        <v>490</v>
      </c>
      <c r="N25" s="22"/>
      <c r="O25" s="22"/>
      <c r="P25" s="22"/>
      <c r="Q25" s="22"/>
      <c r="R25" s="22"/>
      <c r="S25" s="22"/>
      <c r="T25" s="22"/>
      <c r="U25" s="22"/>
      <c r="V25" s="22" t="s">
        <v>40</v>
      </c>
      <c r="W25" s="22" t="s">
        <v>41</v>
      </c>
      <c r="X25" s="24" t="s">
        <v>123</v>
      </c>
      <c r="Y25" s="27">
        <f>VLOOKUP(B25,[1]项目库!$B:$Y,24,0)</f>
        <v>45279</v>
      </c>
      <c r="Z25" s="22" t="str">
        <f>VLOOKUP(B25,[1]项目库!$B:$Z,25,0)</f>
        <v>叶党农领字〔2023〕77号</v>
      </c>
      <c r="AA25" s="22"/>
    </row>
    <row r="26" s="4" customFormat="1" ht="84" spans="1:27">
      <c r="A26" s="22">
        <v>20</v>
      </c>
      <c r="B26" s="22" t="s">
        <v>124</v>
      </c>
      <c r="C26" s="23" t="s">
        <v>125</v>
      </c>
      <c r="D26" s="22" t="s">
        <v>32</v>
      </c>
      <c r="E26" s="22" t="s">
        <v>35</v>
      </c>
      <c r="F26" s="22" t="s">
        <v>36</v>
      </c>
      <c r="G26" s="22" t="s">
        <v>126</v>
      </c>
      <c r="H26" s="24" t="s">
        <v>127</v>
      </c>
      <c r="I26" s="22" t="s">
        <v>112</v>
      </c>
      <c r="J26" s="22">
        <v>14.15</v>
      </c>
      <c r="K26" s="22">
        <f t="shared" si="4"/>
        <v>995</v>
      </c>
      <c r="L26" s="22">
        <f t="shared" si="5"/>
        <v>995</v>
      </c>
      <c r="M26" s="22">
        <v>995</v>
      </c>
      <c r="N26" s="22"/>
      <c r="O26" s="22"/>
      <c r="P26" s="22"/>
      <c r="Q26" s="22"/>
      <c r="R26" s="22"/>
      <c r="S26" s="22"/>
      <c r="T26" s="22"/>
      <c r="U26" s="22"/>
      <c r="V26" s="22" t="s">
        <v>40</v>
      </c>
      <c r="W26" s="22" t="s">
        <v>41</v>
      </c>
      <c r="X26" s="24" t="s">
        <v>128</v>
      </c>
      <c r="Y26" s="27">
        <f>VLOOKUP(B26,[1]项目库!$B:$Y,24,0)</f>
        <v>45279</v>
      </c>
      <c r="Z26" s="22" t="str">
        <f>VLOOKUP(B26,[1]项目库!$B:$Z,25,0)</f>
        <v>叶党农领字〔2023〕77号</v>
      </c>
      <c r="AA26" s="22"/>
    </row>
    <row r="27" s="4" customFormat="1" ht="126" spans="1:27">
      <c r="A27" s="22">
        <v>21</v>
      </c>
      <c r="B27" s="22" t="s">
        <v>129</v>
      </c>
      <c r="C27" s="23" t="s">
        <v>130</v>
      </c>
      <c r="D27" s="22" t="s">
        <v>32</v>
      </c>
      <c r="E27" s="22" t="s">
        <v>35</v>
      </c>
      <c r="F27" s="22" t="s">
        <v>36</v>
      </c>
      <c r="G27" s="22" t="s">
        <v>131</v>
      </c>
      <c r="H27" s="24" t="s">
        <v>132</v>
      </c>
      <c r="I27" s="22" t="s">
        <v>112</v>
      </c>
      <c r="J27" s="22">
        <f>11.21+5.3</f>
        <v>16.51</v>
      </c>
      <c r="K27" s="22">
        <f t="shared" si="4"/>
        <v>1198</v>
      </c>
      <c r="L27" s="22">
        <f t="shared" si="5"/>
        <v>1198</v>
      </c>
      <c r="M27" s="22">
        <f>800+398</f>
        <v>1198</v>
      </c>
      <c r="N27" s="22"/>
      <c r="O27" s="22"/>
      <c r="P27" s="22"/>
      <c r="Q27" s="22"/>
      <c r="R27" s="22"/>
      <c r="S27" s="22"/>
      <c r="T27" s="22"/>
      <c r="U27" s="22"/>
      <c r="V27" s="22" t="s">
        <v>40</v>
      </c>
      <c r="W27" s="22" t="s">
        <v>41</v>
      </c>
      <c r="X27" s="24" t="s">
        <v>133</v>
      </c>
      <c r="Y27" s="27">
        <f>VLOOKUP(B27,[1]项目库!$B:$Y,24,0)</f>
        <v>45279</v>
      </c>
      <c r="Z27" s="22" t="str">
        <f>VLOOKUP(B27,[1]项目库!$B:$Z,25,0)</f>
        <v>叶党农领字〔2023〕77号</v>
      </c>
      <c r="AA27" s="22"/>
    </row>
    <row r="28" s="4" customFormat="1" ht="105" spans="1:27">
      <c r="A28" s="22">
        <v>22</v>
      </c>
      <c r="B28" s="22" t="s">
        <v>134</v>
      </c>
      <c r="C28" s="23" t="s">
        <v>135</v>
      </c>
      <c r="D28" s="22" t="s">
        <v>32</v>
      </c>
      <c r="E28" s="22" t="s">
        <v>35</v>
      </c>
      <c r="F28" s="22" t="s">
        <v>36</v>
      </c>
      <c r="G28" s="22" t="s">
        <v>136</v>
      </c>
      <c r="H28" s="24" t="s">
        <v>137</v>
      </c>
      <c r="I28" s="22" t="s">
        <v>112</v>
      </c>
      <c r="J28" s="22">
        <v>10.2</v>
      </c>
      <c r="K28" s="22">
        <f t="shared" si="4"/>
        <v>748</v>
      </c>
      <c r="L28" s="22">
        <f t="shared" si="5"/>
        <v>748</v>
      </c>
      <c r="M28" s="22">
        <v>398</v>
      </c>
      <c r="N28" s="22"/>
      <c r="O28" s="22">
        <v>350</v>
      </c>
      <c r="P28" s="22"/>
      <c r="Q28" s="22"/>
      <c r="R28" s="22"/>
      <c r="S28" s="22"/>
      <c r="T28" s="22"/>
      <c r="U28" s="22"/>
      <c r="V28" s="22" t="s">
        <v>40</v>
      </c>
      <c r="W28" s="22" t="s">
        <v>41</v>
      </c>
      <c r="X28" s="24" t="s">
        <v>138</v>
      </c>
      <c r="Y28" s="27">
        <f>VLOOKUP(B28,[1]项目库!$B:$Y,24,0)</f>
        <v>45279</v>
      </c>
      <c r="Z28" s="22" t="str">
        <f>VLOOKUP(B28,[1]项目库!$B:$Z,25,0)</f>
        <v>叶党农领字〔2023〕77号</v>
      </c>
      <c r="AA28" s="22"/>
    </row>
    <row r="29" s="4" customFormat="1" ht="147" spans="1:27">
      <c r="A29" s="22">
        <v>23</v>
      </c>
      <c r="B29" s="22" t="s">
        <v>139</v>
      </c>
      <c r="C29" s="23" t="s">
        <v>140</v>
      </c>
      <c r="D29" s="22" t="s">
        <v>32</v>
      </c>
      <c r="E29" s="22" t="s">
        <v>35</v>
      </c>
      <c r="F29" s="22" t="s">
        <v>36</v>
      </c>
      <c r="G29" s="22" t="s">
        <v>141</v>
      </c>
      <c r="H29" s="24" t="s">
        <v>142</v>
      </c>
      <c r="I29" s="22" t="s">
        <v>112</v>
      </c>
      <c r="J29" s="22">
        <f>6.9+5.5</f>
        <v>12.4</v>
      </c>
      <c r="K29" s="22">
        <f t="shared" si="4"/>
        <v>900</v>
      </c>
      <c r="L29" s="22">
        <f t="shared" si="5"/>
        <v>900</v>
      </c>
      <c r="M29" s="22">
        <f>510+390</f>
        <v>900</v>
      </c>
      <c r="N29" s="22"/>
      <c r="O29" s="22"/>
      <c r="P29" s="22"/>
      <c r="Q29" s="22"/>
      <c r="R29" s="22"/>
      <c r="S29" s="22"/>
      <c r="T29" s="22"/>
      <c r="U29" s="22"/>
      <c r="V29" s="22" t="s">
        <v>40</v>
      </c>
      <c r="W29" s="22" t="s">
        <v>41</v>
      </c>
      <c r="X29" s="24" t="s">
        <v>143</v>
      </c>
      <c r="Y29" s="27">
        <f>VLOOKUP(B29,[1]项目库!$B:$Y,24,0)</f>
        <v>45279</v>
      </c>
      <c r="Z29" s="22" t="str">
        <f>VLOOKUP(B29,[1]项目库!$B:$Z,25,0)</f>
        <v>叶党农领字〔2023〕77号</v>
      </c>
      <c r="AA29" s="22"/>
    </row>
    <row r="30" s="4" customFormat="1" ht="105" spans="1:27">
      <c r="A30" s="22">
        <v>24</v>
      </c>
      <c r="B30" s="22" t="s">
        <v>144</v>
      </c>
      <c r="C30" s="23" t="s">
        <v>145</v>
      </c>
      <c r="D30" s="22" t="s">
        <v>32</v>
      </c>
      <c r="E30" s="22" t="s">
        <v>35</v>
      </c>
      <c r="F30" s="22" t="s">
        <v>36</v>
      </c>
      <c r="G30" s="22" t="s">
        <v>146</v>
      </c>
      <c r="H30" s="24" t="s">
        <v>147</v>
      </c>
      <c r="I30" s="22" t="s">
        <v>112</v>
      </c>
      <c r="J30" s="22">
        <v>10</v>
      </c>
      <c r="K30" s="22">
        <f t="shared" si="4"/>
        <v>600</v>
      </c>
      <c r="L30" s="22">
        <f t="shared" si="5"/>
        <v>600</v>
      </c>
      <c r="M30" s="22">
        <v>600</v>
      </c>
      <c r="N30" s="22"/>
      <c r="O30" s="22"/>
      <c r="P30" s="22"/>
      <c r="Q30" s="22"/>
      <c r="R30" s="22"/>
      <c r="S30" s="22"/>
      <c r="T30" s="22"/>
      <c r="U30" s="22"/>
      <c r="V30" s="22" t="s">
        <v>40</v>
      </c>
      <c r="W30" s="22" t="s">
        <v>41</v>
      </c>
      <c r="X30" s="24" t="s">
        <v>148</v>
      </c>
      <c r="Y30" s="27">
        <f>VLOOKUP(B30,[1]项目库!$B:$Y,24,0)</f>
        <v>45279</v>
      </c>
      <c r="Z30" s="22" t="str">
        <f>VLOOKUP(B30,[1]项目库!$B:$Z,25,0)</f>
        <v>叶党农领字〔2023〕77号</v>
      </c>
      <c r="AA30" s="22"/>
    </row>
    <row r="31" s="4" customFormat="1" ht="147" spans="1:27">
      <c r="A31" s="22">
        <v>25</v>
      </c>
      <c r="B31" s="22" t="s">
        <v>149</v>
      </c>
      <c r="C31" s="23" t="s">
        <v>150</v>
      </c>
      <c r="D31" s="22" t="s">
        <v>32</v>
      </c>
      <c r="E31" s="22" t="s">
        <v>35</v>
      </c>
      <c r="F31" s="22" t="s">
        <v>36</v>
      </c>
      <c r="G31" s="22" t="s">
        <v>151</v>
      </c>
      <c r="H31" s="24" t="s">
        <v>152</v>
      </c>
      <c r="I31" s="22" t="s">
        <v>112</v>
      </c>
      <c r="J31" s="22">
        <v>9.5</v>
      </c>
      <c r="K31" s="22">
        <f t="shared" si="4"/>
        <v>740</v>
      </c>
      <c r="L31" s="22">
        <f t="shared" si="5"/>
        <v>740</v>
      </c>
      <c r="M31" s="22">
        <f>385+355</f>
        <v>740</v>
      </c>
      <c r="N31" s="22"/>
      <c r="O31" s="22"/>
      <c r="P31" s="22"/>
      <c r="Q31" s="22"/>
      <c r="R31" s="22"/>
      <c r="S31" s="22"/>
      <c r="T31" s="22"/>
      <c r="U31" s="22"/>
      <c r="V31" s="22" t="s">
        <v>40</v>
      </c>
      <c r="W31" s="22" t="s">
        <v>41</v>
      </c>
      <c r="X31" s="24" t="s">
        <v>153</v>
      </c>
      <c r="Y31" s="27">
        <f>VLOOKUP(B31,[1]项目库!$B:$Y,24,0)</f>
        <v>45279</v>
      </c>
      <c r="Z31" s="22" t="str">
        <f>VLOOKUP(B31,[1]项目库!$B:$Z,25,0)</f>
        <v>叶党农领字〔2023〕77号</v>
      </c>
      <c r="AA31" s="22"/>
    </row>
    <row r="32" s="4" customFormat="1" ht="105" spans="1:27">
      <c r="A32" s="22">
        <v>26</v>
      </c>
      <c r="B32" s="22" t="s">
        <v>154</v>
      </c>
      <c r="C32" s="23" t="s">
        <v>155</v>
      </c>
      <c r="D32" s="22" t="s">
        <v>32</v>
      </c>
      <c r="E32" s="22" t="s">
        <v>35</v>
      </c>
      <c r="F32" s="22" t="s">
        <v>36</v>
      </c>
      <c r="G32" s="22" t="s">
        <v>156</v>
      </c>
      <c r="H32" s="24" t="s">
        <v>157</v>
      </c>
      <c r="I32" s="22" t="s">
        <v>112</v>
      </c>
      <c r="J32" s="22">
        <v>10</v>
      </c>
      <c r="K32" s="22">
        <f t="shared" si="4"/>
        <v>680</v>
      </c>
      <c r="L32" s="22">
        <f t="shared" si="5"/>
        <v>680</v>
      </c>
      <c r="M32" s="22">
        <v>680</v>
      </c>
      <c r="N32" s="22"/>
      <c r="O32" s="22"/>
      <c r="P32" s="22"/>
      <c r="Q32" s="22"/>
      <c r="R32" s="22"/>
      <c r="S32" s="22"/>
      <c r="T32" s="22"/>
      <c r="U32" s="22"/>
      <c r="V32" s="22" t="s">
        <v>40</v>
      </c>
      <c r="W32" s="22" t="s">
        <v>41</v>
      </c>
      <c r="X32" s="24" t="s">
        <v>158</v>
      </c>
      <c r="Y32" s="27">
        <f>VLOOKUP(B32,[1]项目库!$B:$Y,24,0)</f>
        <v>45279</v>
      </c>
      <c r="Z32" s="22" t="str">
        <f>VLOOKUP(B32,[1]项目库!$B:$Z,25,0)</f>
        <v>叶党农领字〔2023〕77号</v>
      </c>
      <c r="AA32" s="22"/>
    </row>
    <row r="33" s="4" customFormat="1" ht="105" spans="1:27">
      <c r="A33" s="22">
        <v>27</v>
      </c>
      <c r="B33" s="22" t="s">
        <v>159</v>
      </c>
      <c r="C33" s="22" t="s">
        <v>160</v>
      </c>
      <c r="D33" s="22" t="s">
        <v>32</v>
      </c>
      <c r="E33" s="22" t="s">
        <v>35</v>
      </c>
      <c r="F33" s="22" t="s">
        <v>36</v>
      </c>
      <c r="G33" s="22" t="s">
        <v>161</v>
      </c>
      <c r="H33" s="24" t="s">
        <v>162</v>
      </c>
      <c r="I33" s="22" t="s">
        <v>112</v>
      </c>
      <c r="J33" s="22">
        <v>20</v>
      </c>
      <c r="K33" s="22">
        <f t="shared" si="4"/>
        <v>1500</v>
      </c>
      <c r="L33" s="22">
        <f t="shared" si="5"/>
        <v>1500</v>
      </c>
      <c r="M33" s="22">
        <v>1500</v>
      </c>
      <c r="N33" s="22"/>
      <c r="O33" s="22"/>
      <c r="P33" s="22"/>
      <c r="Q33" s="22"/>
      <c r="R33" s="22"/>
      <c r="S33" s="22"/>
      <c r="T33" s="22"/>
      <c r="U33" s="22"/>
      <c r="V33" s="22" t="s">
        <v>40</v>
      </c>
      <c r="W33" s="22" t="s">
        <v>41</v>
      </c>
      <c r="X33" s="24" t="s">
        <v>163</v>
      </c>
      <c r="Y33" s="27">
        <f>VLOOKUP(B33,[1]项目库!$B:$Y,24,0)</f>
        <v>45279</v>
      </c>
      <c r="Z33" s="22" t="str">
        <f>VLOOKUP(B33,[1]项目库!$B:$Z,25,0)</f>
        <v>叶党农领字〔2023〕77号</v>
      </c>
      <c r="AA33" s="22"/>
    </row>
    <row r="34" s="4" customFormat="1" ht="133" customHeight="1" spans="1:27">
      <c r="A34" s="22">
        <v>28</v>
      </c>
      <c r="B34" s="22" t="s">
        <v>164</v>
      </c>
      <c r="C34" s="23" t="s">
        <v>165</v>
      </c>
      <c r="D34" s="22" t="s">
        <v>32</v>
      </c>
      <c r="E34" s="22" t="s">
        <v>35</v>
      </c>
      <c r="F34" s="22" t="s">
        <v>36</v>
      </c>
      <c r="G34" s="22" t="s">
        <v>166</v>
      </c>
      <c r="H34" s="24" t="s">
        <v>167</v>
      </c>
      <c r="I34" s="22" t="s">
        <v>112</v>
      </c>
      <c r="J34" s="22">
        <v>11</v>
      </c>
      <c r="K34" s="22">
        <f t="shared" si="4"/>
        <v>770</v>
      </c>
      <c r="L34" s="22">
        <f t="shared" si="5"/>
        <v>770</v>
      </c>
      <c r="M34" s="22"/>
      <c r="N34" s="22"/>
      <c r="O34" s="22">
        <v>770</v>
      </c>
      <c r="P34" s="22"/>
      <c r="Q34" s="22"/>
      <c r="R34" s="22"/>
      <c r="S34" s="22"/>
      <c r="T34" s="22"/>
      <c r="U34" s="22"/>
      <c r="V34" s="22" t="s">
        <v>40</v>
      </c>
      <c r="W34" s="22" t="s">
        <v>41</v>
      </c>
      <c r="X34" s="24" t="s">
        <v>168</v>
      </c>
      <c r="Y34" s="27">
        <f>VLOOKUP(B34,[1]项目库!$B:$Y,24,0)</f>
        <v>45279</v>
      </c>
      <c r="Z34" s="22" t="str">
        <f>VLOOKUP(B34,[1]项目库!$B:$Z,25,0)</f>
        <v>叶党农领字〔2023〕77号</v>
      </c>
      <c r="AA34" s="22"/>
    </row>
    <row r="35" s="4" customFormat="1" ht="105" spans="1:27">
      <c r="A35" s="22">
        <v>29</v>
      </c>
      <c r="B35" s="22" t="s">
        <v>169</v>
      </c>
      <c r="C35" s="23" t="s">
        <v>170</v>
      </c>
      <c r="D35" s="22" t="s">
        <v>32</v>
      </c>
      <c r="E35" s="22" t="s">
        <v>35</v>
      </c>
      <c r="F35" s="22" t="s">
        <v>36</v>
      </c>
      <c r="G35" s="22" t="s">
        <v>171</v>
      </c>
      <c r="H35" s="24" t="s">
        <v>172</v>
      </c>
      <c r="I35" s="22" t="s">
        <v>112</v>
      </c>
      <c r="J35" s="22">
        <v>10</v>
      </c>
      <c r="K35" s="22">
        <f t="shared" si="4"/>
        <v>700</v>
      </c>
      <c r="L35" s="22">
        <f t="shared" si="5"/>
        <v>700</v>
      </c>
      <c r="M35" s="22">
        <v>700</v>
      </c>
      <c r="N35" s="22"/>
      <c r="O35" s="22"/>
      <c r="P35" s="22"/>
      <c r="Q35" s="22"/>
      <c r="R35" s="22"/>
      <c r="S35" s="22"/>
      <c r="T35" s="22"/>
      <c r="U35" s="22"/>
      <c r="V35" s="22" t="s">
        <v>40</v>
      </c>
      <c r="W35" s="22" t="s">
        <v>41</v>
      </c>
      <c r="X35" s="24" t="s">
        <v>173</v>
      </c>
      <c r="Y35" s="27">
        <f>VLOOKUP(B35,[1]项目库!$B:$Y,24,0)</f>
        <v>45279</v>
      </c>
      <c r="Z35" s="22" t="str">
        <f>VLOOKUP(B35,[1]项目库!$B:$Z,25,0)</f>
        <v>叶党农领字〔2023〕77号</v>
      </c>
      <c r="AA35" s="22"/>
    </row>
    <row r="36" s="4" customFormat="1" ht="126" spans="1:27">
      <c r="A36" s="22">
        <v>30</v>
      </c>
      <c r="B36" s="22" t="s">
        <v>174</v>
      </c>
      <c r="C36" s="23" t="s">
        <v>175</v>
      </c>
      <c r="D36" s="22" t="s">
        <v>32</v>
      </c>
      <c r="E36" s="22" t="s">
        <v>35</v>
      </c>
      <c r="F36" s="22" t="s">
        <v>36</v>
      </c>
      <c r="G36" s="22" t="s">
        <v>176</v>
      </c>
      <c r="H36" s="24" t="s">
        <v>177</v>
      </c>
      <c r="I36" s="22" t="s">
        <v>112</v>
      </c>
      <c r="J36" s="22">
        <f>20.28+5</f>
        <v>25.28</v>
      </c>
      <c r="K36" s="22">
        <f t="shared" si="4"/>
        <v>1895</v>
      </c>
      <c r="L36" s="22">
        <f t="shared" si="5"/>
        <v>1895</v>
      </c>
      <c r="M36" s="22">
        <f>1500+395</f>
        <v>1895</v>
      </c>
      <c r="N36" s="22"/>
      <c r="O36" s="22"/>
      <c r="P36" s="22"/>
      <c r="Q36" s="22"/>
      <c r="R36" s="22"/>
      <c r="S36" s="22"/>
      <c r="T36" s="22"/>
      <c r="U36" s="22"/>
      <c r="V36" s="22" t="s">
        <v>40</v>
      </c>
      <c r="W36" s="22" t="s">
        <v>41</v>
      </c>
      <c r="X36" s="24" t="s">
        <v>178</v>
      </c>
      <c r="Y36" s="27">
        <f>VLOOKUP(B36,[1]项目库!$B:$Y,24,0)</f>
        <v>45279</v>
      </c>
      <c r="Z36" s="22" t="str">
        <f>VLOOKUP(B36,[1]项目库!$B:$Z,25,0)</f>
        <v>叶党农领字〔2023〕77号</v>
      </c>
      <c r="AA36" s="22"/>
    </row>
    <row r="37" s="4" customFormat="1" ht="105" spans="1:27">
      <c r="A37" s="22">
        <v>31</v>
      </c>
      <c r="B37" s="22" t="s">
        <v>179</v>
      </c>
      <c r="C37" s="23" t="s">
        <v>180</v>
      </c>
      <c r="D37" s="22" t="s">
        <v>32</v>
      </c>
      <c r="E37" s="22" t="s">
        <v>35</v>
      </c>
      <c r="F37" s="22" t="s">
        <v>36</v>
      </c>
      <c r="G37" s="22" t="s">
        <v>181</v>
      </c>
      <c r="H37" s="24" t="s">
        <v>182</v>
      </c>
      <c r="I37" s="22" t="s">
        <v>112</v>
      </c>
      <c r="J37" s="22">
        <v>9.71</v>
      </c>
      <c r="K37" s="22">
        <f t="shared" si="4"/>
        <v>665</v>
      </c>
      <c r="L37" s="22">
        <f t="shared" si="5"/>
        <v>665</v>
      </c>
      <c r="M37" s="22">
        <v>665</v>
      </c>
      <c r="N37" s="22"/>
      <c r="O37" s="22"/>
      <c r="P37" s="22"/>
      <c r="Q37" s="22"/>
      <c r="R37" s="22"/>
      <c r="S37" s="22"/>
      <c r="T37" s="22"/>
      <c r="U37" s="22"/>
      <c r="V37" s="22" t="s">
        <v>40</v>
      </c>
      <c r="W37" s="22" t="s">
        <v>41</v>
      </c>
      <c r="X37" s="24" t="s">
        <v>183</v>
      </c>
      <c r="Y37" s="27">
        <f>VLOOKUP(B37,[1]项目库!$B:$Y,24,0)</f>
        <v>45279</v>
      </c>
      <c r="Z37" s="22" t="str">
        <f>VLOOKUP(B37,[1]项目库!$B:$Z,25,0)</f>
        <v>叶党农领字〔2023〕77号</v>
      </c>
      <c r="AA37" s="22"/>
    </row>
    <row r="38" s="4" customFormat="1" ht="105" spans="1:27">
      <c r="A38" s="22">
        <v>32</v>
      </c>
      <c r="B38" s="22" t="s">
        <v>184</v>
      </c>
      <c r="C38" s="23" t="s">
        <v>185</v>
      </c>
      <c r="D38" s="22" t="s">
        <v>32</v>
      </c>
      <c r="E38" s="22" t="s">
        <v>35</v>
      </c>
      <c r="F38" s="22" t="s">
        <v>36</v>
      </c>
      <c r="G38" s="22" t="s">
        <v>186</v>
      </c>
      <c r="H38" s="24" t="s">
        <v>187</v>
      </c>
      <c r="I38" s="22" t="s">
        <v>112</v>
      </c>
      <c r="J38" s="22">
        <v>10</v>
      </c>
      <c r="K38" s="22">
        <f t="shared" si="4"/>
        <v>700</v>
      </c>
      <c r="L38" s="22">
        <f t="shared" si="5"/>
        <v>700</v>
      </c>
      <c r="M38" s="22">
        <v>700</v>
      </c>
      <c r="N38" s="22"/>
      <c r="O38" s="22"/>
      <c r="P38" s="22"/>
      <c r="Q38" s="22"/>
      <c r="R38" s="22"/>
      <c r="S38" s="22"/>
      <c r="T38" s="22"/>
      <c r="U38" s="22"/>
      <c r="V38" s="22" t="s">
        <v>40</v>
      </c>
      <c r="W38" s="22" t="s">
        <v>41</v>
      </c>
      <c r="X38" s="24" t="s">
        <v>188</v>
      </c>
      <c r="Y38" s="27">
        <f>VLOOKUP(B38,[1]项目库!$B:$Y,24,0)</f>
        <v>45279</v>
      </c>
      <c r="Z38" s="22" t="str">
        <f>VLOOKUP(B38,[1]项目库!$B:$Z,25,0)</f>
        <v>叶党农领字〔2023〕77号</v>
      </c>
      <c r="AA38" s="22"/>
    </row>
    <row r="39" s="4" customFormat="1" ht="105" spans="1:27">
      <c r="A39" s="22">
        <v>33</v>
      </c>
      <c r="B39" s="22" t="s">
        <v>189</v>
      </c>
      <c r="C39" s="23" t="s">
        <v>190</v>
      </c>
      <c r="D39" s="22" t="s">
        <v>32</v>
      </c>
      <c r="E39" s="22" t="s">
        <v>35</v>
      </c>
      <c r="F39" s="22" t="s">
        <v>36</v>
      </c>
      <c r="G39" s="22" t="s">
        <v>191</v>
      </c>
      <c r="H39" s="24" t="s">
        <v>192</v>
      </c>
      <c r="I39" s="22" t="s">
        <v>112</v>
      </c>
      <c r="J39" s="22">
        <v>4.8</v>
      </c>
      <c r="K39" s="22">
        <f t="shared" si="4"/>
        <v>390</v>
      </c>
      <c r="L39" s="22">
        <f t="shared" si="5"/>
        <v>390</v>
      </c>
      <c r="M39" s="22">
        <v>390</v>
      </c>
      <c r="N39" s="22"/>
      <c r="O39" s="22"/>
      <c r="P39" s="22"/>
      <c r="Q39" s="22"/>
      <c r="R39" s="22"/>
      <c r="S39" s="22"/>
      <c r="T39" s="22"/>
      <c r="U39" s="22"/>
      <c r="V39" s="22" t="s">
        <v>40</v>
      </c>
      <c r="W39" s="22" t="s">
        <v>41</v>
      </c>
      <c r="X39" s="24" t="s">
        <v>193</v>
      </c>
      <c r="Y39" s="27">
        <f>VLOOKUP(B39,[1]项目库!$B:$Y,24,0)</f>
        <v>45279</v>
      </c>
      <c r="Z39" s="22" t="str">
        <f>VLOOKUP(B39,[1]项目库!$B:$Z,25,0)</f>
        <v>叶党农领字〔2023〕77号</v>
      </c>
      <c r="AA39" s="22"/>
    </row>
    <row r="40" s="4" customFormat="1" ht="105" spans="1:27">
      <c r="A40" s="22">
        <v>34</v>
      </c>
      <c r="B40" s="22" t="s">
        <v>194</v>
      </c>
      <c r="C40" s="23" t="s">
        <v>195</v>
      </c>
      <c r="D40" s="22" t="s">
        <v>32</v>
      </c>
      <c r="E40" s="22" t="s">
        <v>35</v>
      </c>
      <c r="F40" s="22" t="s">
        <v>36</v>
      </c>
      <c r="G40" s="22" t="s">
        <v>196</v>
      </c>
      <c r="H40" s="24" t="s">
        <v>197</v>
      </c>
      <c r="I40" s="22" t="s">
        <v>112</v>
      </c>
      <c r="J40" s="22">
        <v>14</v>
      </c>
      <c r="K40" s="22">
        <f t="shared" si="4"/>
        <v>968.5</v>
      </c>
      <c r="L40" s="22">
        <f t="shared" si="5"/>
        <v>968.5</v>
      </c>
      <c r="M40" s="22"/>
      <c r="N40" s="22"/>
      <c r="O40" s="22">
        <v>968.5</v>
      </c>
      <c r="P40" s="22"/>
      <c r="Q40" s="22"/>
      <c r="R40" s="22"/>
      <c r="S40" s="22"/>
      <c r="T40" s="22"/>
      <c r="U40" s="22"/>
      <c r="V40" s="22" t="s">
        <v>40</v>
      </c>
      <c r="W40" s="22" t="s">
        <v>41</v>
      </c>
      <c r="X40" s="24" t="s">
        <v>198</v>
      </c>
      <c r="Y40" s="27">
        <f>VLOOKUP(B40,[1]项目库!$B:$Y,24,0)</f>
        <v>45279</v>
      </c>
      <c r="Z40" s="22" t="str">
        <f>VLOOKUP(B40,[1]项目库!$B:$Z,25,0)</f>
        <v>叶党农领字〔2023〕77号</v>
      </c>
      <c r="AA40" s="22"/>
    </row>
    <row r="41" s="4" customFormat="1" ht="105" spans="1:27">
      <c r="A41" s="22">
        <v>35</v>
      </c>
      <c r="B41" s="22" t="s">
        <v>199</v>
      </c>
      <c r="C41" s="23" t="s">
        <v>200</v>
      </c>
      <c r="D41" s="22" t="s">
        <v>32</v>
      </c>
      <c r="E41" s="22" t="s">
        <v>35</v>
      </c>
      <c r="F41" s="22" t="s">
        <v>36</v>
      </c>
      <c r="G41" s="22" t="s">
        <v>201</v>
      </c>
      <c r="H41" s="24" t="s">
        <v>202</v>
      </c>
      <c r="I41" s="22" t="s">
        <v>112</v>
      </c>
      <c r="J41" s="22">
        <v>5.2</v>
      </c>
      <c r="K41" s="22">
        <f t="shared" si="4"/>
        <v>395</v>
      </c>
      <c r="L41" s="22">
        <f t="shared" si="5"/>
        <v>395</v>
      </c>
      <c r="M41" s="22">
        <v>395</v>
      </c>
      <c r="N41" s="22"/>
      <c r="O41" s="22"/>
      <c r="P41" s="22"/>
      <c r="Q41" s="22"/>
      <c r="R41" s="22"/>
      <c r="S41" s="22"/>
      <c r="T41" s="22"/>
      <c r="U41" s="22"/>
      <c r="V41" s="22" t="s">
        <v>40</v>
      </c>
      <c r="W41" s="22" t="s">
        <v>41</v>
      </c>
      <c r="X41" s="24" t="s">
        <v>203</v>
      </c>
      <c r="Y41" s="27">
        <f>VLOOKUP(B41,[1]项目库!$B:$Y,24,0)</f>
        <v>45279</v>
      </c>
      <c r="Z41" s="22" t="str">
        <f>VLOOKUP(B41,[1]项目库!$B:$Z,25,0)</f>
        <v>叶党农领字〔2023〕77号</v>
      </c>
      <c r="AA41" s="22"/>
    </row>
    <row r="42" s="4" customFormat="1" ht="105" spans="1:27">
      <c r="A42" s="22">
        <v>36</v>
      </c>
      <c r="B42" s="22" t="s">
        <v>204</v>
      </c>
      <c r="C42" s="23" t="s">
        <v>205</v>
      </c>
      <c r="D42" s="22" t="s">
        <v>32</v>
      </c>
      <c r="E42" s="22" t="s">
        <v>35</v>
      </c>
      <c r="F42" s="22" t="s">
        <v>36</v>
      </c>
      <c r="G42" s="22" t="s">
        <v>206</v>
      </c>
      <c r="H42" s="24" t="s">
        <v>207</v>
      </c>
      <c r="I42" s="22" t="s">
        <v>112</v>
      </c>
      <c r="J42" s="22">
        <v>5.8</v>
      </c>
      <c r="K42" s="22">
        <f t="shared" si="4"/>
        <v>395</v>
      </c>
      <c r="L42" s="22">
        <f t="shared" si="5"/>
        <v>395</v>
      </c>
      <c r="M42" s="22">
        <v>395</v>
      </c>
      <c r="N42" s="22"/>
      <c r="O42" s="22"/>
      <c r="P42" s="22"/>
      <c r="Q42" s="22"/>
      <c r="R42" s="22"/>
      <c r="S42" s="22"/>
      <c r="T42" s="22"/>
      <c r="U42" s="22"/>
      <c r="V42" s="22" t="s">
        <v>40</v>
      </c>
      <c r="W42" s="22" t="s">
        <v>41</v>
      </c>
      <c r="X42" s="24" t="s">
        <v>208</v>
      </c>
      <c r="Y42" s="27">
        <f>VLOOKUP(B42,[1]项目库!$B:$Y,24,0)</f>
        <v>45279</v>
      </c>
      <c r="Z42" s="22" t="str">
        <f>VLOOKUP(B42,[1]项目库!$B:$Z,25,0)</f>
        <v>叶党农领字〔2023〕77号</v>
      </c>
      <c r="AA42" s="22"/>
    </row>
    <row r="43" s="4" customFormat="1" ht="234" customHeight="1" spans="1:27">
      <c r="A43" s="22">
        <v>37</v>
      </c>
      <c r="B43" s="22" t="s">
        <v>209</v>
      </c>
      <c r="C43" s="22" t="s">
        <v>210</v>
      </c>
      <c r="D43" s="22" t="s">
        <v>32</v>
      </c>
      <c r="E43" s="22" t="s">
        <v>35</v>
      </c>
      <c r="F43" s="22" t="s">
        <v>36</v>
      </c>
      <c r="G43" s="22" t="s">
        <v>211</v>
      </c>
      <c r="H43" s="24" t="s">
        <v>212</v>
      </c>
      <c r="I43" s="22" t="s">
        <v>213</v>
      </c>
      <c r="J43" s="22">
        <v>16974.1</v>
      </c>
      <c r="K43" s="22">
        <f t="shared" si="4"/>
        <v>1543.83</v>
      </c>
      <c r="L43" s="22">
        <f t="shared" si="5"/>
        <v>1543.83</v>
      </c>
      <c r="M43" s="22">
        <v>1543.83</v>
      </c>
      <c r="N43" s="22"/>
      <c r="O43" s="22"/>
      <c r="P43" s="22"/>
      <c r="Q43" s="22"/>
      <c r="R43" s="22"/>
      <c r="S43" s="22"/>
      <c r="T43" s="22"/>
      <c r="U43" s="22"/>
      <c r="V43" s="22" t="s">
        <v>40</v>
      </c>
      <c r="W43" s="22" t="s">
        <v>41</v>
      </c>
      <c r="X43" s="24" t="s">
        <v>214</v>
      </c>
      <c r="Y43" s="27">
        <f>VLOOKUP(B43,[1]项目库!$B:$Y,24,0)</f>
        <v>45279</v>
      </c>
      <c r="Z43" s="22" t="str">
        <f>VLOOKUP(B43,[1]项目库!$B:$Z,25,0)</f>
        <v>叶党农领字〔2023〕77号</v>
      </c>
      <c r="AA43" s="22"/>
    </row>
    <row r="44" s="4" customFormat="1" ht="84" spans="1:27">
      <c r="A44" s="22">
        <v>38</v>
      </c>
      <c r="B44" s="22" t="s">
        <v>215</v>
      </c>
      <c r="C44" s="22" t="s">
        <v>216</v>
      </c>
      <c r="D44" s="22" t="s">
        <v>32</v>
      </c>
      <c r="E44" s="22" t="s">
        <v>35</v>
      </c>
      <c r="F44" s="22" t="s">
        <v>36</v>
      </c>
      <c r="G44" s="22" t="s">
        <v>217</v>
      </c>
      <c r="H44" s="24" t="s">
        <v>218</v>
      </c>
      <c r="I44" s="22" t="s">
        <v>213</v>
      </c>
      <c r="J44" s="22">
        <v>1000</v>
      </c>
      <c r="K44" s="22">
        <f t="shared" si="4"/>
        <v>75</v>
      </c>
      <c r="L44" s="22">
        <f t="shared" si="5"/>
        <v>75</v>
      </c>
      <c r="M44" s="22">
        <v>75</v>
      </c>
      <c r="N44" s="22"/>
      <c r="O44" s="22"/>
      <c r="P44" s="22"/>
      <c r="Q44" s="22"/>
      <c r="R44" s="22"/>
      <c r="S44" s="22"/>
      <c r="T44" s="22"/>
      <c r="U44" s="22"/>
      <c r="V44" s="22" t="s">
        <v>40</v>
      </c>
      <c r="W44" s="22" t="s">
        <v>41</v>
      </c>
      <c r="X44" s="24" t="s">
        <v>214</v>
      </c>
      <c r="Y44" s="27">
        <f>VLOOKUP(B44,[1]项目库!$B:$Y,24,0)</f>
        <v>45279</v>
      </c>
      <c r="Z44" s="22" t="str">
        <f>VLOOKUP(B44,[1]项目库!$B:$Z,25,0)</f>
        <v>叶党农领字〔2023〕77号</v>
      </c>
      <c r="AA44" s="22"/>
    </row>
    <row r="45" s="4" customFormat="1" ht="189" spans="1:27">
      <c r="A45" s="22">
        <v>39</v>
      </c>
      <c r="B45" s="22" t="s">
        <v>219</v>
      </c>
      <c r="C45" s="22" t="s">
        <v>220</v>
      </c>
      <c r="D45" s="22" t="s">
        <v>32</v>
      </c>
      <c r="E45" s="22" t="s">
        <v>35</v>
      </c>
      <c r="F45" s="22" t="s">
        <v>36</v>
      </c>
      <c r="G45" s="24" t="s">
        <v>221</v>
      </c>
      <c r="H45" s="24" t="s">
        <v>222</v>
      </c>
      <c r="I45" s="22" t="s">
        <v>213</v>
      </c>
      <c r="J45" s="22">
        <v>121611</v>
      </c>
      <c r="K45" s="22">
        <f t="shared" si="4"/>
        <v>14593.32</v>
      </c>
      <c r="L45" s="22">
        <f t="shared" si="5"/>
        <v>14593.32</v>
      </c>
      <c r="M45" s="22">
        <v>14593.32</v>
      </c>
      <c r="N45" s="22"/>
      <c r="O45" s="22"/>
      <c r="P45" s="22"/>
      <c r="Q45" s="22"/>
      <c r="R45" s="22"/>
      <c r="S45" s="22"/>
      <c r="T45" s="22"/>
      <c r="U45" s="22"/>
      <c r="V45" s="22" t="s">
        <v>40</v>
      </c>
      <c r="W45" s="22" t="s">
        <v>41</v>
      </c>
      <c r="X45" s="24" t="s">
        <v>223</v>
      </c>
      <c r="Y45" s="27">
        <f>VLOOKUP(B45,[1]项目库!$B:$Y,24,0)</f>
        <v>45279</v>
      </c>
      <c r="Z45" s="22" t="str">
        <f>VLOOKUP(B45,[1]项目库!$B:$Z,25,0)</f>
        <v>叶党农领字〔2023〕77号</v>
      </c>
      <c r="AA45" s="22"/>
    </row>
    <row r="46" s="4" customFormat="1" ht="120" customHeight="1" spans="1:27">
      <c r="A46" s="22">
        <v>40</v>
      </c>
      <c r="B46" s="22" t="s">
        <v>224</v>
      </c>
      <c r="C46" s="22" t="s">
        <v>225</v>
      </c>
      <c r="D46" s="22" t="s">
        <v>32</v>
      </c>
      <c r="E46" s="22" t="s">
        <v>226</v>
      </c>
      <c r="F46" s="22" t="s">
        <v>36</v>
      </c>
      <c r="G46" s="22" t="s">
        <v>227</v>
      </c>
      <c r="H46" s="24" t="s">
        <v>228</v>
      </c>
      <c r="I46" s="22" t="s">
        <v>39</v>
      </c>
      <c r="J46" s="22">
        <v>3</v>
      </c>
      <c r="K46" s="22">
        <f t="shared" si="4"/>
        <v>600.7</v>
      </c>
      <c r="L46" s="22">
        <f t="shared" si="5"/>
        <v>600.7</v>
      </c>
      <c r="M46" s="22">
        <v>406</v>
      </c>
      <c r="N46" s="22" t="s">
        <v>229</v>
      </c>
      <c r="O46" s="22"/>
      <c r="P46" s="22">
        <f>154+40.7</f>
        <v>194.7</v>
      </c>
      <c r="Q46" s="22"/>
      <c r="R46" s="22"/>
      <c r="S46" s="22"/>
      <c r="T46" s="22"/>
      <c r="U46" s="22"/>
      <c r="V46" s="22" t="s">
        <v>40</v>
      </c>
      <c r="W46" s="22" t="s">
        <v>41</v>
      </c>
      <c r="X46" s="24" t="s">
        <v>230</v>
      </c>
      <c r="Y46" s="27">
        <f>VLOOKUP(B46,[1]项目库!$B:$Y,24,0)</f>
        <v>45279</v>
      </c>
      <c r="Z46" s="22" t="str">
        <f>VLOOKUP(B46,[1]项目库!$B:$Z,25,0)</f>
        <v>叶党农领字〔2023〕77号</v>
      </c>
      <c r="AA46" s="22"/>
    </row>
    <row r="47" s="4" customFormat="1" ht="120" customHeight="1" spans="1:27">
      <c r="A47" s="22">
        <v>41</v>
      </c>
      <c r="B47" s="22" t="s">
        <v>231</v>
      </c>
      <c r="C47" s="22" t="s">
        <v>232</v>
      </c>
      <c r="D47" s="22" t="s">
        <v>32</v>
      </c>
      <c r="E47" s="22" t="s">
        <v>226</v>
      </c>
      <c r="F47" s="22" t="s">
        <v>36</v>
      </c>
      <c r="G47" s="22" t="s">
        <v>233</v>
      </c>
      <c r="H47" s="24" t="s">
        <v>234</v>
      </c>
      <c r="I47" s="22" t="s">
        <v>235</v>
      </c>
      <c r="J47" s="22">
        <v>2000</v>
      </c>
      <c r="K47" s="22">
        <f t="shared" si="4"/>
        <v>120</v>
      </c>
      <c r="L47" s="22">
        <f t="shared" si="5"/>
        <v>120</v>
      </c>
      <c r="M47" s="22">
        <v>120</v>
      </c>
      <c r="N47" s="22"/>
      <c r="O47" s="22"/>
      <c r="P47" s="22"/>
      <c r="Q47" s="22"/>
      <c r="R47" s="22"/>
      <c r="S47" s="22"/>
      <c r="T47" s="22"/>
      <c r="U47" s="22"/>
      <c r="V47" s="22" t="s">
        <v>236</v>
      </c>
      <c r="W47" s="22" t="s">
        <v>237</v>
      </c>
      <c r="X47" s="24" t="s">
        <v>238</v>
      </c>
      <c r="Y47" s="27">
        <v>45432</v>
      </c>
      <c r="Z47" s="22" t="s">
        <v>239</v>
      </c>
      <c r="AA47" s="22"/>
    </row>
    <row r="48" s="4" customFormat="1" ht="227" customHeight="1" spans="1:27">
      <c r="A48" s="22">
        <v>42</v>
      </c>
      <c r="B48" s="22" t="s">
        <v>240</v>
      </c>
      <c r="C48" s="22" t="s">
        <v>241</v>
      </c>
      <c r="D48" s="22" t="s">
        <v>32</v>
      </c>
      <c r="E48" s="22" t="s">
        <v>226</v>
      </c>
      <c r="F48" s="22" t="s">
        <v>36</v>
      </c>
      <c r="G48" s="22" t="s">
        <v>242</v>
      </c>
      <c r="H48" s="24" t="s">
        <v>243</v>
      </c>
      <c r="I48" s="24" t="s">
        <v>39</v>
      </c>
      <c r="J48" s="22">
        <v>7</v>
      </c>
      <c r="K48" s="22">
        <f t="shared" ref="K48:K57" si="6">SUM(L48,S48,T48,U48)</f>
        <v>716</v>
      </c>
      <c r="L48" s="22">
        <f t="shared" ref="L48:L57" si="7">SUM(M48:R48)</f>
        <v>716</v>
      </c>
      <c r="M48" s="22">
        <v>716</v>
      </c>
      <c r="N48" s="22"/>
      <c r="O48" s="22"/>
      <c r="P48" s="22"/>
      <c r="Q48" s="22"/>
      <c r="R48" s="22"/>
      <c r="S48" s="22"/>
      <c r="T48" s="22"/>
      <c r="U48" s="22"/>
      <c r="V48" s="22" t="s">
        <v>40</v>
      </c>
      <c r="W48" s="22" t="s">
        <v>41</v>
      </c>
      <c r="X48" s="24" t="s">
        <v>244</v>
      </c>
      <c r="Y48" s="27">
        <f>VLOOKUP(B48,[1]项目库!$B:$Y,24,0)</f>
        <v>45279</v>
      </c>
      <c r="Z48" s="22" t="str">
        <f>VLOOKUP(B48,[1]项目库!$B:$Z,25,0)</f>
        <v>叶党农领字〔2023〕77号</v>
      </c>
      <c r="AA48" s="22"/>
    </row>
    <row r="49" s="4" customFormat="1" ht="211" customHeight="1" spans="1:27">
      <c r="A49" s="22">
        <v>43</v>
      </c>
      <c r="B49" s="22" t="s">
        <v>245</v>
      </c>
      <c r="C49" s="22" t="s">
        <v>246</v>
      </c>
      <c r="D49" s="22" t="s">
        <v>32</v>
      </c>
      <c r="E49" s="22" t="s">
        <v>247</v>
      </c>
      <c r="F49" s="22" t="s">
        <v>36</v>
      </c>
      <c r="G49" s="22" t="s">
        <v>248</v>
      </c>
      <c r="H49" s="24" t="s">
        <v>249</v>
      </c>
      <c r="I49" s="22" t="s">
        <v>250</v>
      </c>
      <c r="J49" s="22">
        <f>70*666+3000+1000+250</f>
        <v>50870</v>
      </c>
      <c r="K49" s="22">
        <f t="shared" si="6"/>
        <v>2880</v>
      </c>
      <c r="L49" s="22">
        <f t="shared" si="7"/>
        <v>2880</v>
      </c>
      <c r="M49" s="22">
        <v>2880</v>
      </c>
      <c r="N49" s="22"/>
      <c r="O49" s="22"/>
      <c r="P49" s="22"/>
      <c r="Q49" s="22"/>
      <c r="R49" s="22"/>
      <c r="S49" s="22"/>
      <c r="T49" s="22"/>
      <c r="U49" s="22"/>
      <c r="V49" s="22" t="s">
        <v>251</v>
      </c>
      <c r="W49" s="22" t="s">
        <v>252</v>
      </c>
      <c r="X49" s="24" t="s">
        <v>253</v>
      </c>
      <c r="Y49" s="27">
        <f>VLOOKUP(B49,[1]项目库!$B:$Y,24,0)</f>
        <v>45279</v>
      </c>
      <c r="Z49" s="22" t="str">
        <f>VLOOKUP(B49,[1]项目库!$B:$Z,25,0)</f>
        <v>叶党农领字〔2023〕77号</v>
      </c>
      <c r="AA49" s="22"/>
    </row>
    <row r="50" s="4" customFormat="1" ht="409.5" spans="1:27">
      <c r="A50" s="22">
        <v>44</v>
      </c>
      <c r="B50" s="22" t="s">
        <v>254</v>
      </c>
      <c r="C50" s="22" t="s">
        <v>255</v>
      </c>
      <c r="D50" s="22" t="s">
        <v>32</v>
      </c>
      <c r="E50" s="22" t="s">
        <v>35</v>
      </c>
      <c r="F50" s="22" t="s">
        <v>36</v>
      </c>
      <c r="G50" s="22" t="s">
        <v>256</v>
      </c>
      <c r="H50" s="24" t="s">
        <v>257</v>
      </c>
      <c r="I50" s="22" t="s">
        <v>213</v>
      </c>
      <c r="J50" s="22">
        <v>19967</v>
      </c>
      <c r="K50" s="22">
        <v>1497.525</v>
      </c>
      <c r="L50" s="22">
        <v>1497.525</v>
      </c>
      <c r="M50" s="22">
        <v>1497.525</v>
      </c>
      <c r="N50" s="22"/>
      <c r="O50" s="22"/>
      <c r="P50" s="22"/>
      <c r="Q50" s="22"/>
      <c r="R50" s="22"/>
      <c r="S50" s="22"/>
      <c r="T50" s="22"/>
      <c r="U50" s="22"/>
      <c r="V50" s="22" t="s">
        <v>40</v>
      </c>
      <c r="W50" s="22" t="s">
        <v>41</v>
      </c>
      <c r="X50" s="24" t="s">
        <v>214</v>
      </c>
      <c r="Y50" s="27">
        <f>VLOOKUP(B50,[1]项目库!$B:$Y,24,0)</f>
        <v>45279</v>
      </c>
      <c r="Z50" s="22" t="str">
        <f>VLOOKUP(B50,[1]项目库!$B:$Z,25,0)</f>
        <v>叶党农领字〔2023〕77号</v>
      </c>
      <c r="AA50" s="22"/>
    </row>
    <row r="51" s="4" customFormat="1" ht="254" customHeight="1" spans="1:27">
      <c r="A51" s="22">
        <v>45</v>
      </c>
      <c r="B51" s="22" t="s">
        <v>258</v>
      </c>
      <c r="C51" s="22" t="s">
        <v>259</v>
      </c>
      <c r="D51" s="22" t="s">
        <v>32</v>
      </c>
      <c r="E51" s="22" t="s">
        <v>260</v>
      </c>
      <c r="F51" s="22" t="s">
        <v>36</v>
      </c>
      <c r="G51" s="22" t="s">
        <v>261</v>
      </c>
      <c r="H51" s="24" t="s">
        <v>262</v>
      </c>
      <c r="I51" s="22" t="s">
        <v>263</v>
      </c>
      <c r="J51" s="22">
        <v>84</v>
      </c>
      <c r="K51" s="22">
        <f t="shared" si="6"/>
        <v>1600</v>
      </c>
      <c r="L51" s="22">
        <f t="shared" si="7"/>
        <v>1600</v>
      </c>
      <c r="M51" s="22">
        <v>1600</v>
      </c>
      <c r="N51" s="22"/>
      <c r="O51" s="22"/>
      <c r="P51" s="22"/>
      <c r="Q51" s="22"/>
      <c r="R51" s="22"/>
      <c r="S51" s="22"/>
      <c r="T51" s="22"/>
      <c r="U51" s="22"/>
      <c r="V51" s="22" t="s">
        <v>264</v>
      </c>
      <c r="W51" s="22" t="s">
        <v>265</v>
      </c>
      <c r="X51" s="24" t="s">
        <v>266</v>
      </c>
      <c r="Y51" s="27">
        <f>VLOOKUP(B51,[1]项目库!$B:$Y,24,0)</f>
        <v>45279</v>
      </c>
      <c r="Z51" s="22" t="str">
        <f>VLOOKUP(B51,[1]项目库!$B:$Z,25,0)</f>
        <v>叶党农领字〔2023〕77号</v>
      </c>
      <c r="AA51" s="22"/>
    </row>
    <row r="52" s="4" customFormat="1" ht="126" spans="1:27">
      <c r="A52" s="22">
        <v>46</v>
      </c>
      <c r="B52" s="22" t="s">
        <v>267</v>
      </c>
      <c r="C52" s="22" t="s">
        <v>268</v>
      </c>
      <c r="D52" s="22" t="s">
        <v>32</v>
      </c>
      <c r="E52" s="22" t="s">
        <v>35</v>
      </c>
      <c r="F52" s="22" t="s">
        <v>36</v>
      </c>
      <c r="G52" s="22" t="s">
        <v>269</v>
      </c>
      <c r="H52" s="24" t="s">
        <v>270</v>
      </c>
      <c r="I52" s="22" t="s">
        <v>213</v>
      </c>
      <c r="J52" s="22">
        <f>2210+2000+40</f>
        <v>4250</v>
      </c>
      <c r="K52" s="22">
        <f t="shared" si="6"/>
        <v>2594.5</v>
      </c>
      <c r="L52" s="22">
        <f t="shared" si="7"/>
        <v>2594.5</v>
      </c>
      <c r="M52" s="22">
        <v>2594.5</v>
      </c>
      <c r="N52" s="22"/>
      <c r="O52" s="22"/>
      <c r="P52" s="22"/>
      <c r="Q52" s="22"/>
      <c r="R52" s="22"/>
      <c r="S52" s="22"/>
      <c r="T52" s="22"/>
      <c r="U52" s="22"/>
      <c r="V52" s="22" t="s">
        <v>40</v>
      </c>
      <c r="W52" s="22" t="s">
        <v>41</v>
      </c>
      <c r="X52" s="24" t="s">
        <v>271</v>
      </c>
      <c r="Y52" s="27">
        <f>VLOOKUP(B52,[1]项目库!$B:$Y,24,0)</f>
        <v>45279</v>
      </c>
      <c r="Z52" s="22" t="str">
        <f>VLOOKUP(B52,[1]项目库!$B:$Z,25,0)</f>
        <v>叶党农领字〔2023〕77号</v>
      </c>
      <c r="AA52" s="22"/>
    </row>
    <row r="53" s="4" customFormat="1" ht="105" spans="1:27">
      <c r="A53" s="22">
        <v>47</v>
      </c>
      <c r="B53" s="22" t="s">
        <v>272</v>
      </c>
      <c r="C53" s="22" t="s">
        <v>273</v>
      </c>
      <c r="D53" s="22" t="s">
        <v>32</v>
      </c>
      <c r="E53" s="22" t="s">
        <v>35</v>
      </c>
      <c r="F53" s="22" t="s">
        <v>36</v>
      </c>
      <c r="G53" s="22" t="s">
        <v>274</v>
      </c>
      <c r="H53" s="24" t="s">
        <v>275</v>
      </c>
      <c r="I53" s="22" t="s">
        <v>213</v>
      </c>
      <c r="J53" s="22">
        <v>1000</v>
      </c>
      <c r="K53" s="22">
        <f t="shared" si="6"/>
        <v>555</v>
      </c>
      <c r="L53" s="22">
        <f t="shared" si="7"/>
        <v>555</v>
      </c>
      <c r="M53" s="22">
        <f>375+180</f>
        <v>555</v>
      </c>
      <c r="N53" s="22"/>
      <c r="O53" s="22"/>
      <c r="P53" s="22"/>
      <c r="Q53" s="22"/>
      <c r="R53" s="22"/>
      <c r="S53" s="22"/>
      <c r="T53" s="22"/>
      <c r="U53" s="22"/>
      <c r="V53" s="22" t="s">
        <v>40</v>
      </c>
      <c r="W53" s="22" t="s">
        <v>41</v>
      </c>
      <c r="X53" s="24" t="s">
        <v>276</v>
      </c>
      <c r="Y53" s="27">
        <f>VLOOKUP(B53,[1]项目库!$B:$Y,24,0)</f>
        <v>45279</v>
      </c>
      <c r="Z53" s="22" t="str">
        <f>VLOOKUP(B53,[1]项目库!$B:$Z,25,0)</f>
        <v>叶党农领字〔2023〕77号</v>
      </c>
      <c r="AA53" s="22"/>
    </row>
    <row r="54" s="4" customFormat="1" ht="136" customHeight="1" spans="1:27">
      <c r="A54" s="22">
        <v>48</v>
      </c>
      <c r="B54" s="22" t="s">
        <v>277</v>
      </c>
      <c r="C54" s="22" t="s">
        <v>278</v>
      </c>
      <c r="D54" s="22" t="s">
        <v>32</v>
      </c>
      <c r="E54" s="22" t="s">
        <v>35</v>
      </c>
      <c r="F54" s="22" t="s">
        <v>36</v>
      </c>
      <c r="G54" s="22" t="s">
        <v>279</v>
      </c>
      <c r="H54" s="24" t="s">
        <v>280</v>
      </c>
      <c r="I54" s="22" t="s">
        <v>213</v>
      </c>
      <c r="J54" s="22">
        <v>5130</v>
      </c>
      <c r="K54" s="22">
        <f t="shared" si="6"/>
        <v>300</v>
      </c>
      <c r="L54" s="22">
        <f t="shared" si="7"/>
        <v>300</v>
      </c>
      <c r="M54" s="22">
        <v>300</v>
      </c>
      <c r="N54" s="22"/>
      <c r="O54" s="22"/>
      <c r="P54" s="22"/>
      <c r="Q54" s="22"/>
      <c r="R54" s="22"/>
      <c r="S54" s="22"/>
      <c r="T54" s="22"/>
      <c r="U54" s="22"/>
      <c r="V54" s="22" t="s">
        <v>40</v>
      </c>
      <c r="W54" s="22" t="s">
        <v>41</v>
      </c>
      <c r="X54" s="24" t="s">
        <v>281</v>
      </c>
      <c r="Y54" s="27">
        <f>VLOOKUP(B54,[1]项目库!$B:$Y,24,0)</f>
        <v>45279</v>
      </c>
      <c r="Z54" s="22" t="str">
        <f>VLOOKUP(B54,[1]项目库!$B:$Z,25,0)</f>
        <v>叶党农领字〔2023〕77号</v>
      </c>
      <c r="AA54" s="22"/>
    </row>
    <row r="55" s="4" customFormat="1" ht="126" spans="1:27">
      <c r="A55" s="22">
        <v>49</v>
      </c>
      <c r="B55" s="22" t="s">
        <v>282</v>
      </c>
      <c r="C55" s="22" t="s">
        <v>283</v>
      </c>
      <c r="D55" s="22" t="s">
        <v>32</v>
      </c>
      <c r="E55" s="22" t="s">
        <v>284</v>
      </c>
      <c r="F55" s="22" t="s">
        <v>36</v>
      </c>
      <c r="G55" s="22" t="s">
        <v>285</v>
      </c>
      <c r="H55" s="24" t="s">
        <v>286</v>
      </c>
      <c r="I55" s="22" t="s">
        <v>263</v>
      </c>
      <c r="J55" s="22">
        <v>72</v>
      </c>
      <c r="K55" s="22">
        <f t="shared" si="6"/>
        <v>435</v>
      </c>
      <c r="L55" s="22">
        <f t="shared" si="7"/>
        <v>435</v>
      </c>
      <c r="M55" s="22">
        <v>435</v>
      </c>
      <c r="N55" s="22"/>
      <c r="O55" s="22"/>
      <c r="P55" s="22"/>
      <c r="Q55" s="22"/>
      <c r="R55" s="22"/>
      <c r="S55" s="22"/>
      <c r="T55" s="22"/>
      <c r="U55" s="22"/>
      <c r="V55" s="22" t="s">
        <v>287</v>
      </c>
      <c r="W55" s="22" t="s">
        <v>288</v>
      </c>
      <c r="X55" s="24" t="s">
        <v>289</v>
      </c>
      <c r="Y55" s="27">
        <f>VLOOKUP(B55,[1]项目库!$B:$Y,24,0)</f>
        <v>45279</v>
      </c>
      <c r="Z55" s="22" t="str">
        <f>VLOOKUP(B55,[1]项目库!$B:$Z,25,0)</f>
        <v>叶党农领字〔2023〕77号</v>
      </c>
      <c r="AA55" s="22"/>
    </row>
    <row r="56" s="4" customFormat="1" ht="141" customHeight="1" spans="1:27">
      <c r="A56" s="22">
        <v>50</v>
      </c>
      <c r="B56" s="22" t="s">
        <v>290</v>
      </c>
      <c r="C56" s="22" t="s">
        <v>291</v>
      </c>
      <c r="D56" s="22" t="s">
        <v>32</v>
      </c>
      <c r="E56" s="22" t="s">
        <v>292</v>
      </c>
      <c r="F56" s="22" t="s">
        <v>36</v>
      </c>
      <c r="G56" s="22" t="s">
        <v>293</v>
      </c>
      <c r="H56" s="24" t="s">
        <v>294</v>
      </c>
      <c r="I56" s="22" t="s">
        <v>250</v>
      </c>
      <c r="J56" s="22">
        <v>2000</v>
      </c>
      <c r="K56" s="22">
        <f t="shared" si="6"/>
        <v>650</v>
      </c>
      <c r="L56" s="22">
        <f t="shared" si="7"/>
        <v>650</v>
      </c>
      <c r="M56" s="22">
        <v>650</v>
      </c>
      <c r="N56" s="22"/>
      <c r="O56" s="22"/>
      <c r="P56" s="22"/>
      <c r="Q56" s="22"/>
      <c r="R56" s="22"/>
      <c r="S56" s="22"/>
      <c r="T56" s="22"/>
      <c r="U56" s="22"/>
      <c r="V56" s="22" t="s">
        <v>40</v>
      </c>
      <c r="W56" s="22" t="s">
        <v>41</v>
      </c>
      <c r="X56" s="26" t="s">
        <v>295</v>
      </c>
      <c r="Y56" s="27">
        <f>VLOOKUP(B56,[1]项目库!$B:$Y,24,0)</f>
        <v>45279</v>
      </c>
      <c r="Z56" s="22" t="str">
        <f>VLOOKUP(B56,[1]项目库!$B:$Z,25,0)</f>
        <v>叶党农领字〔2023〕77号</v>
      </c>
      <c r="AA56" s="22"/>
    </row>
    <row r="57" s="4" customFormat="1" ht="250" customHeight="1" spans="1:27">
      <c r="A57" s="22">
        <v>51</v>
      </c>
      <c r="B57" s="22" t="s">
        <v>296</v>
      </c>
      <c r="C57" s="22" t="s">
        <v>297</v>
      </c>
      <c r="D57" s="22" t="s">
        <v>32</v>
      </c>
      <c r="E57" s="22" t="s">
        <v>298</v>
      </c>
      <c r="F57" s="22" t="s">
        <v>36</v>
      </c>
      <c r="G57" s="22" t="s">
        <v>299</v>
      </c>
      <c r="H57" s="24" t="s">
        <v>300</v>
      </c>
      <c r="I57" s="22" t="s">
        <v>213</v>
      </c>
      <c r="J57" s="22">
        <v>1255</v>
      </c>
      <c r="K57" s="22">
        <f t="shared" si="6"/>
        <v>1218</v>
      </c>
      <c r="L57" s="22">
        <f t="shared" si="7"/>
        <v>1218</v>
      </c>
      <c r="M57" s="22">
        <v>1218</v>
      </c>
      <c r="N57" s="22"/>
      <c r="O57" s="22"/>
      <c r="P57" s="22"/>
      <c r="Q57" s="22"/>
      <c r="R57" s="22"/>
      <c r="S57" s="22"/>
      <c r="T57" s="22"/>
      <c r="U57" s="22"/>
      <c r="V57" s="22" t="s">
        <v>301</v>
      </c>
      <c r="W57" s="22" t="s">
        <v>302</v>
      </c>
      <c r="X57" s="24" t="s">
        <v>303</v>
      </c>
      <c r="Y57" s="27">
        <f>VLOOKUP(B57,[1]项目库!$B:$Y,24,0)</f>
        <v>45279</v>
      </c>
      <c r="Z57" s="22" t="str">
        <f>VLOOKUP(B57,[1]项目库!$B:$Z,25,0)</f>
        <v>叶党农领字〔2023〕77号</v>
      </c>
      <c r="AA57" s="22"/>
    </row>
    <row r="58" s="4" customFormat="1" ht="147" spans="1:27">
      <c r="A58" s="22">
        <v>52</v>
      </c>
      <c r="B58" s="22" t="s">
        <v>304</v>
      </c>
      <c r="C58" s="22" t="s">
        <v>305</v>
      </c>
      <c r="D58" s="22" t="s">
        <v>32</v>
      </c>
      <c r="E58" s="22" t="s">
        <v>298</v>
      </c>
      <c r="F58" s="22" t="s">
        <v>36</v>
      </c>
      <c r="G58" s="22" t="s">
        <v>306</v>
      </c>
      <c r="H58" s="24" t="s">
        <v>307</v>
      </c>
      <c r="I58" s="22" t="s">
        <v>250</v>
      </c>
      <c r="J58" s="22">
        <v>2400</v>
      </c>
      <c r="K58" s="22">
        <f t="shared" ref="K58:K84" si="8">SUM(L58,S58,T58,U58)</f>
        <v>1090</v>
      </c>
      <c r="L58" s="22">
        <f t="shared" ref="L58:L84" si="9">SUM(M58:R58)</f>
        <v>1090</v>
      </c>
      <c r="M58" s="22">
        <f>990+100</f>
        <v>1090</v>
      </c>
      <c r="N58" s="22"/>
      <c r="O58" s="22"/>
      <c r="P58" s="22"/>
      <c r="Q58" s="22"/>
      <c r="R58" s="22"/>
      <c r="S58" s="22"/>
      <c r="T58" s="22"/>
      <c r="U58" s="22"/>
      <c r="V58" s="22" t="s">
        <v>308</v>
      </c>
      <c r="W58" s="22" t="s">
        <v>309</v>
      </c>
      <c r="X58" s="26" t="s">
        <v>310</v>
      </c>
      <c r="Y58" s="27">
        <f>VLOOKUP(B58,[1]项目库!$B:$Y,24,0)</f>
        <v>45279</v>
      </c>
      <c r="Z58" s="22" t="str">
        <f>VLOOKUP(B58,[1]项目库!$B:$Z,25,0)</f>
        <v>叶党农领字〔2023〕77号</v>
      </c>
      <c r="AA58" s="22"/>
    </row>
    <row r="59" s="4" customFormat="1" ht="84" spans="1:27">
      <c r="A59" s="22">
        <v>53</v>
      </c>
      <c r="B59" s="22" t="s">
        <v>311</v>
      </c>
      <c r="C59" s="22" t="s">
        <v>312</v>
      </c>
      <c r="D59" s="22" t="s">
        <v>32</v>
      </c>
      <c r="E59" s="22" t="s">
        <v>298</v>
      </c>
      <c r="F59" s="22" t="s">
        <v>36</v>
      </c>
      <c r="G59" s="22" t="s">
        <v>313</v>
      </c>
      <c r="H59" s="24" t="s">
        <v>314</v>
      </c>
      <c r="I59" s="22" t="s">
        <v>250</v>
      </c>
      <c r="J59" s="22">
        <v>800</v>
      </c>
      <c r="K59" s="22">
        <f t="shared" si="8"/>
        <v>600</v>
      </c>
      <c r="L59" s="22">
        <f t="shared" si="9"/>
        <v>600</v>
      </c>
      <c r="M59" s="22">
        <v>600</v>
      </c>
      <c r="N59" s="22"/>
      <c r="O59" s="22"/>
      <c r="P59" s="22"/>
      <c r="Q59" s="22"/>
      <c r="R59" s="22"/>
      <c r="S59" s="22"/>
      <c r="T59" s="22"/>
      <c r="U59" s="22"/>
      <c r="V59" s="22" t="s">
        <v>308</v>
      </c>
      <c r="W59" s="22" t="s">
        <v>309</v>
      </c>
      <c r="X59" s="26" t="s">
        <v>315</v>
      </c>
      <c r="Y59" s="27">
        <f>VLOOKUP(B59,[1]项目库!$B:$Y,24,0)</f>
        <v>45279</v>
      </c>
      <c r="Z59" s="22" t="str">
        <f>VLOOKUP(B59,[1]项目库!$B:$Z,25,0)</f>
        <v>叶党农领字〔2023〕77号</v>
      </c>
      <c r="AA59" s="22"/>
    </row>
    <row r="60" s="4" customFormat="1" ht="92" customHeight="1" spans="1:27">
      <c r="A60" s="22">
        <v>54</v>
      </c>
      <c r="B60" s="22" t="s">
        <v>316</v>
      </c>
      <c r="C60" s="22" t="s">
        <v>317</v>
      </c>
      <c r="D60" s="22" t="s">
        <v>32</v>
      </c>
      <c r="E60" s="22" t="s">
        <v>260</v>
      </c>
      <c r="F60" s="22" t="s">
        <v>36</v>
      </c>
      <c r="G60" s="22" t="s">
        <v>318</v>
      </c>
      <c r="H60" s="24" t="s">
        <v>319</v>
      </c>
      <c r="I60" s="22" t="s">
        <v>250</v>
      </c>
      <c r="J60" s="22">
        <v>15000</v>
      </c>
      <c r="K60" s="22">
        <f t="shared" si="8"/>
        <v>3000</v>
      </c>
      <c r="L60" s="22">
        <f t="shared" si="9"/>
        <v>3000</v>
      </c>
      <c r="M60" s="22">
        <v>3000</v>
      </c>
      <c r="N60" s="22"/>
      <c r="O60" s="22"/>
      <c r="P60" s="22"/>
      <c r="Q60" s="22"/>
      <c r="R60" s="22"/>
      <c r="S60" s="22"/>
      <c r="T60" s="22"/>
      <c r="U60" s="22"/>
      <c r="V60" s="22" t="s">
        <v>40</v>
      </c>
      <c r="W60" s="22" t="s">
        <v>41</v>
      </c>
      <c r="X60" s="24" t="s">
        <v>320</v>
      </c>
      <c r="Y60" s="27">
        <f>VLOOKUP(B60,[1]项目库!$B:$Y,24,0)</f>
        <v>45279</v>
      </c>
      <c r="Z60" s="22" t="str">
        <f>VLOOKUP(B60,[1]项目库!$B:$Z,25,0)</f>
        <v>叶党农领字〔2023〕77号</v>
      </c>
      <c r="AA60" s="22"/>
    </row>
    <row r="61" s="4" customFormat="1" ht="189" spans="1:27">
      <c r="A61" s="22">
        <v>55</v>
      </c>
      <c r="B61" s="22" t="s">
        <v>321</v>
      </c>
      <c r="C61" s="22" t="s">
        <v>322</v>
      </c>
      <c r="D61" s="22" t="s">
        <v>32</v>
      </c>
      <c r="E61" s="22" t="s">
        <v>260</v>
      </c>
      <c r="F61" s="22" t="s">
        <v>36</v>
      </c>
      <c r="G61" s="22" t="s">
        <v>261</v>
      </c>
      <c r="H61" s="24" t="s">
        <v>323</v>
      </c>
      <c r="I61" s="22" t="s">
        <v>39</v>
      </c>
      <c r="J61" s="22">
        <v>1</v>
      </c>
      <c r="K61" s="22">
        <f t="shared" si="8"/>
        <v>900</v>
      </c>
      <c r="L61" s="22">
        <f t="shared" si="9"/>
        <v>900</v>
      </c>
      <c r="M61" s="22">
        <v>900</v>
      </c>
      <c r="N61" s="22"/>
      <c r="O61" s="22"/>
      <c r="P61" s="22"/>
      <c r="Q61" s="22"/>
      <c r="R61" s="22"/>
      <c r="S61" s="22"/>
      <c r="T61" s="22"/>
      <c r="U61" s="22"/>
      <c r="V61" s="22" t="s">
        <v>40</v>
      </c>
      <c r="W61" s="22" t="s">
        <v>41</v>
      </c>
      <c r="X61" s="24" t="s">
        <v>324</v>
      </c>
      <c r="Y61" s="27">
        <f>VLOOKUP(B61,[1]项目库!$B:$Y,24,0)</f>
        <v>45279</v>
      </c>
      <c r="Z61" s="22" t="str">
        <f>VLOOKUP(B61,[1]项目库!$B:$Z,25,0)</f>
        <v>叶党农领字〔2023〕77号</v>
      </c>
      <c r="AA61" s="22"/>
    </row>
    <row r="62" s="4" customFormat="1" ht="147" spans="1:27">
      <c r="A62" s="22">
        <v>56</v>
      </c>
      <c r="B62" s="22" t="s">
        <v>325</v>
      </c>
      <c r="C62" s="22" t="s">
        <v>326</v>
      </c>
      <c r="D62" s="22" t="s">
        <v>32</v>
      </c>
      <c r="E62" s="22" t="s">
        <v>298</v>
      </c>
      <c r="F62" s="22" t="s">
        <v>36</v>
      </c>
      <c r="G62" s="22" t="s">
        <v>327</v>
      </c>
      <c r="H62" s="24" t="s">
        <v>328</v>
      </c>
      <c r="I62" s="22" t="s">
        <v>329</v>
      </c>
      <c r="J62" s="22">
        <v>2</v>
      </c>
      <c r="K62" s="22">
        <f t="shared" si="8"/>
        <v>1250</v>
      </c>
      <c r="L62" s="22">
        <f t="shared" si="9"/>
        <v>1250</v>
      </c>
      <c r="M62" s="22">
        <v>1250</v>
      </c>
      <c r="N62" s="22"/>
      <c r="O62" s="22"/>
      <c r="P62" s="22"/>
      <c r="Q62" s="22"/>
      <c r="R62" s="22"/>
      <c r="S62" s="22"/>
      <c r="T62" s="22"/>
      <c r="U62" s="22"/>
      <c r="V62" s="22" t="s">
        <v>40</v>
      </c>
      <c r="W62" s="22" t="s">
        <v>41</v>
      </c>
      <c r="X62" s="24" t="s">
        <v>330</v>
      </c>
      <c r="Y62" s="27">
        <f>VLOOKUP(B62,[1]项目库!$B:$Y,24,0)</f>
        <v>45279</v>
      </c>
      <c r="Z62" s="22" t="str">
        <f>VLOOKUP(B62,[1]项目库!$B:$Z,25,0)</f>
        <v>叶党农领字〔2023〕77号</v>
      </c>
      <c r="AA62" s="22"/>
    </row>
    <row r="63" s="4" customFormat="1" ht="105" spans="1:27">
      <c r="A63" s="22">
        <v>57</v>
      </c>
      <c r="B63" s="22" t="s">
        <v>331</v>
      </c>
      <c r="C63" s="22" t="s">
        <v>332</v>
      </c>
      <c r="D63" s="22" t="s">
        <v>32</v>
      </c>
      <c r="E63" s="22" t="s">
        <v>260</v>
      </c>
      <c r="F63" s="22" t="s">
        <v>36</v>
      </c>
      <c r="G63" s="22" t="s">
        <v>333</v>
      </c>
      <c r="H63" s="24" t="s">
        <v>334</v>
      </c>
      <c r="I63" s="22" t="s">
        <v>250</v>
      </c>
      <c r="J63" s="22">
        <v>15000</v>
      </c>
      <c r="K63" s="22">
        <f t="shared" si="8"/>
        <v>3000</v>
      </c>
      <c r="L63" s="22">
        <f t="shared" si="9"/>
        <v>3000</v>
      </c>
      <c r="M63" s="22">
        <v>3000</v>
      </c>
      <c r="N63" s="22"/>
      <c r="O63" s="22"/>
      <c r="P63" s="22"/>
      <c r="Q63" s="22"/>
      <c r="R63" s="22"/>
      <c r="S63" s="22"/>
      <c r="T63" s="22"/>
      <c r="U63" s="22"/>
      <c r="V63" s="22" t="s">
        <v>40</v>
      </c>
      <c r="W63" s="22" t="s">
        <v>41</v>
      </c>
      <c r="X63" s="24" t="s">
        <v>335</v>
      </c>
      <c r="Y63" s="27">
        <f>VLOOKUP(B63,[1]项目库!$B:$Y,24,0)</f>
        <v>45279</v>
      </c>
      <c r="Z63" s="22" t="str">
        <f>VLOOKUP(B63,[1]项目库!$B:$Z,25,0)</f>
        <v>叶党农领字〔2023〕77号</v>
      </c>
      <c r="AA63" s="22"/>
    </row>
    <row r="64" s="4" customFormat="1" ht="393" customHeight="1" spans="1:27">
      <c r="A64" s="22">
        <v>58</v>
      </c>
      <c r="B64" s="22" t="s">
        <v>336</v>
      </c>
      <c r="C64" s="22" t="s">
        <v>337</v>
      </c>
      <c r="D64" s="22" t="s">
        <v>32</v>
      </c>
      <c r="E64" s="22" t="s">
        <v>35</v>
      </c>
      <c r="F64" s="22" t="s">
        <v>36</v>
      </c>
      <c r="G64" s="22" t="s">
        <v>338</v>
      </c>
      <c r="H64" s="24" t="s">
        <v>339</v>
      </c>
      <c r="I64" s="22" t="s">
        <v>39</v>
      </c>
      <c r="J64" s="22">
        <v>8</v>
      </c>
      <c r="K64" s="22">
        <f t="shared" si="8"/>
        <v>4417</v>
      </c>
      <c r="L64" s="22">
        <f t="shared" si="9"/>
        <v>4417</v>
      </c>
      <c r="M64" s="22">
        <f>3065+265+329+380</f>
        <v>4039</v>
      </c>
      <c r="N64" s="22"/>
      <c r="O64" s="22">
        <v>378</v>
      </c>
      <c r="P64" s="22"/>
      <c r="Q64" s="22"/>
      <c r="R64" s="22"/>
      <c r="S64" s="22"/>
      <c r="T64" s="22"/>
      <c r="U64" s="22"/>
      <c r="V64" s="22" t="s">
        <v>40</v>
      </c>
      <c r="W64" s="22" t="s">
        <v>41</v>
      </c>
      <c r="X64" s="24" t="s">
        <v>340</v>
      </c>
      <c r="Y64" s="27">
        <f>VLOOKUP(B64,[1]项目库!$B:$Y,24,0)</f>
        <v>45279</v>
      </c>
      <c r="Z64" s="22" t="str">
        <f>VLOOKUP(B64,[1]项目库!$B:$Z,25,0)</f>
        <v>叶党农领字〔2023〕77号</v>
      </c>
      <c r="AA64" s="22"/>
    </row>
    <row r="65" s="4" customFormat="1" ht="124" customHeight="1" spans="1:27">
      <c r="A65" s="22">
        <v>59</v>
      </c>
      <c r="B65" s="22" t="s">
        <v>341</v>
      </c>
      <c r="C65" s="22" t="s">
        <v>342</v>
      </c>
      <c r="D65" s="22" t="s">
        <v>32</v>
      </c>
      <c r="E65" s="22" t="s">
        <v>343</v>
      </c>
      <c r="F65" s="22" t="s">
        <v>36</v>
      </c>
      <c r="G65" s="22" t="s">
        <v>344</v>
      </c>
      <c r="H65" s="24" t="s">
        <v>345</v>
      </c>
      <c r="I65" s="22" t="s">
        <v>250</v>
      </c>
      <c r="J65" s="22">
        <v>25000</v>
      </c>
      <c r="K65" s="22">
        <f t="shared" si="8"/>
        <v>1530</v>
      </c>
      <c r="L65" s="22">
        <f t="shared" si="9"/>
        <v>1530</v>
      </c>
      <c r="M65" s="22">
        <v>1530</v>
      </c>
      <c r="N65" s="22"/>
      <c r="O65" s="22"/>
      <c r="P65" s="22"/>
      <c r="Q65" s="22"/>
      <c r="R65" s="22"/>
      <c r="S65" s="22"/>
      <c r="T65" s="22"/>
      <c r="U65" s="22"/>
      <c r="V65" s="22" t="s">
        <v>308</v>
      </c>
      <c r="W65" s="22" t="s">
        <v>309</v>
      </c>
      <c r="X65" s="24" t="s">
        <v>346</v>
      </c>
      <c r="Y65" s="27">
        <f>VLOOKUP(B65,[1]项目库!$B:$Y,24,0)</f>
        <v>45279</v>
      </c>
      <c r="Z65" s="22" t="str">
        <f>VLOOKUP(B65,[1]项目库!$B:$Z,25,0)</f>
        <v>叶党农领字〔2023〕77号</v>
      </c>
      <c r="AA65" s="22"/>
    </row>
    <row r="66" s="4" customFormat="1" ht="126" spans="1:27">
      <c r="A66" s="22">
        <v>60</v>
      </c>
      <c r="B66" s="22" t="s">
        <v>347</v>
      </c>
      <c r="C66" s="22" t="s">
        <v>348</v>
      </c>
      <c r="D66" s="22" t="s">
        <v>32</v>
      </c>
      <c r="E66" s="22" t="s">
        <v>349</v>
      </c>
      <c r="F66" s="28" t="s">
        <v>36</v>
      </c>
      <c r="G66" s="28" t="s">
        <v>350</v>
      </c>
      <c r="H66" s="29" t="s">
        <v>351</v>
      </c>
      <c r="I66" s="28" t="s">
        <v>352</v>
      </c>
      <c r="J66" s="28">
        <v>1000</v>
      </c>
      <c r="K66" s="22">
        <f t="shared" si="8"/>
        <v>1000</v>
      </c>
      <c r="L66" s="22">
        <f t="shared" si="9"/>
        <v>1000</v>
      </c>
      <c r="M66" s="28">
        <v>1000</v>
      </c>
      <c r="N66" s="28"/>
      <c r="O66" s="28"/>
      <c r="P66" s="28"/>
      <c r="Q66" s="28"/>
      <c r="R66" s="28"/>
      <c r="S66" s="28"/>
      <c r="T66" s="28"/>
      <c r="U66" s="28"/>
      <c r="V66" s="22" t="s">
        <v>40</v>
      </c>
      <c r="W66" s="22" t="s">
        <v>41</v>
      </c>
      <c r="X66" s="24" t="s">
        <v>353</v>
      </c>
      <c r="Y66" s="27">
        <f>VLOOKUP(B66,[1]项目库!$B:$Y,24,0)</f>
        <v>45279</v>
      </c>
      <c r="Z66" s="22" t="str">
        <f>VLOOKUP(B66,[1]项目库!$B:$Z,25,0)</f>
        <v>叶党农领字〔2023〕77号</v>
      </c>
      <c r="AA66" s="22"/>
    </row>
    <row r="67" s="5" customFormat="1" ht="84" spans="1:27">
      <c r="A67" s="22">
        <v>61</v>
      </c>
      <c r="B67" s="22" t="s">
        <v>354</v>
      </c>
      <c r="C67" s="22" t="s">
        <v>355</v>
      </c>
      <c r="D67" s="22" t="s">
        <v>32</v>
      </c>
      <c r="E67" s="22" t="s">
        <v>35</v>
      </c>
      <c r="F67" s="22" t="s">
        <v>36</v>
      </c>
      <c r="G67" s="22" t="s">
        <v>356</v>
      </c>
      <c r="H67" s="24" t="s">
        <v>357</v>
      </c>
      <c r="I67" s="22" t="s">
        <v>112</v>
      </c>
      <c r="J67" s="22">
        <v>6</v>
      </c>
      <c r="K67" s="22">
        <f t="shared" si="8"/>
        <v>450</v>
      </c>
      <c r="L67" s="22">
        <f t="shared" si="9"/>
        <v>450</v>
      </c>
      <c r="M67" s="22"/>
      <c r="N67" s="22"/>
      <c r="O67" s="22">
        <v>450</v>
      </c>
      <c r="P67" s="22"/>
      <c r="Q67" s="22"/>
      <c r="R67" s="22"/>
      <c r="S67" s="22"/>
      <c r="T67" s="22"/>
      <c r="U67" s="22"/>
      <c r="V67" s="22" t="s">
        <v>40</v>
      </c>
      <c r="W67" s="22" t="s">
        <v>41</v>
      </c>
      <c r="X67" s="24" t="s">
        <v>358</v>
      </c>
      <c r="Y67" s="27">
        <f>VLOOKUP(B67,[1]项目库!$B:$Y,24,0)</f>
        <v>45279</v>
      </c>
      <c r="Z67" s="22" t="str">
        <f>VLOOKUP(B67,[1]项目库!$B:$Z,25,0)</f>
        <v>叶党农领字〔2023〕77号</v>
      </c>
      <c r="AA67" s="22"/>
    </row>
    <row r="68" s="5" customFormat="1" ht="105" spans="1:27">
      <c r="A68" s="22">
        <v>62</v>
      </c>
      <c r="B68" s="22" t="s">
        <v>359</v>
      </c>
      <c r="C68" s="22" t="s">
        <v>360</v>
      </c>
      <c r="D68" s="22" t="s">
        <v>32</v>
      </c>
      <c r="E68" s="22" t="s">
        <v>35</v>
      </c>
      <c r="F68" s="22" t="s">
        <v>36</v>
      </c>
      <c r="G68" s="22" t="s">
        <v>361</v>
      </c>
      <c r="H68" s="24" t="s">
        <v>362</v>
      </c>
      <c r="I68" s="22" t="s">
        <v>213</v>
      </c>
      <c r="J68" s="22">
        <v>6467.89</v>
      </c>
      <c r="K68" s="22">
        <f t="shared" si="8"/>
        <v>970</v>
      </c>
      <c r="L68" s="22">
        <f t="shared" si="9"/>
        <v>970</v>
      </c>
      <c r="M68" s="22">
        <v>970</v>
      </c>
      <c r="N68" s="22"/>
      <c r="O68" s="22"/>
      <c r="P68" s="22"/>
      <c r="Q68" s="22"/>
      <c r="R68" s="22"/>
      <c r="S68" s="22"/>
      <c r="T68" s="22"/>
      <c r="U68" s="22"/>
      <c r="V68" s="22" t="s">
        <v>40</v>
      </c>
      <c r="W68" s="22" t="s">
        <v>41</v>
      </c>
      <c r="X68" s="24" t="s">
        <v>363</v>
      </c>
      <c r="Y68" s="27">
        <f>VLOOKUP(B68,[1]项目库!$B:$Y,24,0)</f>
        <v>45279</v>
      </c>
      <c r="Z68" s="22" t="str">
        <f>VLOOKUP(B68,[1]项目库!$B:$Z,25,0)</f>
        <v>叶党农领字〔2023〕77号</v>
      </c>
      <c r="AA68" s="22"/>
    </row>
    <row r="69" s="5" customFormat="1" ht="84" spans="1:27">
      <c r="A69" s="22">
        <v>63</v>
      </c>
      <c r="B69" s="22" t="s">
        <v>364</v>
      </c>
      <c r="C69" s="22" t="s">
        <v>365</v>
      </c>
      <c r="D69" s="22" t="s">
        <v>32</v>
      </c>
      <c r="E69" s="22" t="s">
        <v>35</v>
      </c>
      <c r="F69" s="22" t="s">
        <v>36</v>
      </c>
      <c r="G69" s="22" t="s">
        <v>366</v>
      </c>
      <c r="H69" s="24" t="s">
        <v>367</v>
      </c>
      <c r="I69" s="22" t="s">
        <v>213</v>
      </c>
      <c r="J69" s="22">
        <v>3047.45</v>
      </c>
      <c r="K69" s="22">
        <f t="shared" si="8"/>
        <v>250.48</v>
      </c>
      <c r="L69" s="22">
        <f t="shared" si="9"/>
        <v>250.48</v>
      </c>
      <c r="M69" s="22">
        <v>250.48</v>
      </c>
      <c r="N69" s="22"/>
      <c r="O69" s="22"/>
      <c r="P69" s="22"/>
      <c r="Q69" s="22"/>
      <c r="R69" s="22"/>
      <c r="S69" s="22"/>
      <c r="T69" s="22"/>
      <c r="U69" s="22"/>
      <c r="V69" s="22" t="s">
        <v>40</v>
      </c>
      <c r="W69" s="22" t="s">
        <v>41</v>
      </c>
      <c r="X69" s="24" t="s">
        <v>368</v>
      </c>
      <c r="Y69" s="27">
        <f>VLOOKUP(B69,[1]项目库!$B:$Y,24,0)</f>
        <v>45279</v>
      </c>
      <c r="Z69" s="22" t="str">
        <f>VLOOKUP(B69,[1]项目库!$B:$Z,25,0)</f>
        <v>叶党农领字〔2023〕77号</v>
      </c>
      <c r="AA69" s="22"/>
    </row>
    <row r="70" s="5" customFormat="1" ht="105" spans="1:27">
      <c r="A70" s="22">
        <v>64</v>
      </c>
      <c r="B70" s="22" t="s">
        <v>369</v>
      </c>
      <c r="C70" s="22" t="s">
        <v>370</v>
      </c>
      <c r="D70" s="22" t="s">
        <v>32</v>
      </c>
      <c r="E70" s="22" t="s">
        <v>35</v>
      </c>
      <c r="F70" s="22" t="s">
        <v>36</v>
      </c>
      <c r="G70" s="22" t="s">
        <v>371</v>
      </c>
      <c r="H70" s="24" t="s">
        <v>372</v>
      </c>
      <c r="I70" s="22" t="s">
        <v>213</v>
      </c>
      <c r="J70" s="22">
        <v>7385.75</v>
      </c>
      <c r="K70" s="22">
        <f t="shared" si="8"/>
        <v>890</v>
      </c>
      <c r="L70" s="22">
        <f t="shared" si="9"/>
        <v>890</v>
      </c>
      <c r="M70" s="22">
        <v>890</v>
      </c>
      <c r="N70" s="22"/>
      <c r="O70" s="22"/>
      <c r="P70" s="22"/>
      <c r="Q70" s="22"/>
      <c r="R70" s="22"/>
      <c r="S70" s="22"/>
      <c r="T70" s="22"/>
      <c r="U70" s="22"/>
      <c r="V70" s="22" t="s">
        <v>40</v>
      </c>
      <c r="W70" s="22" t="s">
        <v>41</v>
      </c>
      <c r="X70" s="24" t="s">
        <v>373</v>
      </c>
      <c r="Y70" s="27">
        <f>VLOOKUP(B70,[1]项目库!$B:$Y,24,0)</f>
        <v>45279</v>
      </c>
      <c r="Z70" s="22" t="str">
        <f>VLOOKUP(B70,[1]项目库!$B:$Z,25,0)</f>
        <v>叶党农领字〔2023〕77号</v>
      </c>
      <c r="AA70" s="22"/>
    </row>
    <row r="71" s="5" customFormat="1" ht="84" spans="1:27">
      <c r="A71" s="22">
        <v>65</v>
      </c>
      <c r="B71" s="22" t="s">
        <v>374</v>
      </c>
      <c r="C71" s="22" t="s">
        <v>375</v>
      </c>
      <c r="D71" s="22" t="s">
        <v>32</v>
      </c>
      <c r="E71" s="22" t="s">
        <v>35</v>
      </c>
      <c r="F71" s="22" t="s">
        <v>36</v>
      </c>
      <c r="G71" s="22" t="s">
        <v>376</v>
      </c>
      <c r="H71" s="24" t="s">
        <v>377</v>
      </c>
      <c r="I71" s="22" t="s">
        <v>213</v>
      </c>
      <c r="J71" s="22">
        <v>2911.52</v>
      </c>
      <c r="K71" s="22">
        <f t="shared" si="8"/>
        <v>170</v>
      </c>
      <c r="L71" s="22">
        <f t="shared" si="9"/>
        <v>170</v>
      </c>
      <c r="M71" s="22">
        <v>170</v>
      </c>
      <c r="N71" s="22"/>
      <c r="O71" s="22"/>
      <c r="P71" s="22"/>
      <c r="Q71" s="22"/>
      <c r="R71" s="22"/>
      <c r="S71" s="22"/>
      <c r="T71" s="22"/>
      <c r="U71" s="22"/>
      <c r="V71" s="22" t="s">
        <v>40</v>
      </c>
      <c r="W71" s="22" t="s">
        <v>41</v>
      </c>
      <c r="X71" s="24" t="s">
        <v>378</v>
      </c>
      <c r="Y71" s="27">
        <f>VLOOKUP(B71,[1]项目库!$B:$Y,24,0)</f>
        <v>45279</v>
      </c>
      <c r="Z71" s="22" t="str">
        <f>VLOOKUP(B71,[1]项目库!$B:$Z,25,0)</f>
        <v>叶党农领字〔2023〕77号</v>
      </c>
      <c r="AA71" s="22"/>
    </row>
    <row r="72" s="5" customFormat="1" ht="84" spans="1:27">
      <c r="A72" s="22">
        <v>66</v>
      </c>
      <c r="B72" s="22" t="s">
        <v>379</v>
      </c>
      <c r="C72" s="22" t="s">
        <v>380</v>
      </c>
      <c r="D72" s="22" t="s">
        <v>32</v>
      </c>
      <c r="E72" s="22" t="s">
        <v>35</v>
      </c>
      <c r="F72" s="22" t="s">
        <v>36</v>
      </c>
      <c r="G72" s="22" t="s">
        <v>381</v>
      </c>
      <c r="H72" s="24" t="s">
        <v>382</v>
      </c>
      <c r="I72" s="22" t="s">
        <v>213</v>
      </c>
      <c r="J72" s="22">
        <v>7586.65</v>
      </c>
      <c r="K72" s="22">
        <f t="shared" si="8"/>
        <v>1138</v>
      </c>
      <c r="L72" s="22">
        <f t="shared" si="9"/>
        <v>1138</v>
      </c>
      <c r="M72" s="22">
        <v>1138</v>
      </c>
      <c r="N72" s="22"/>
      <c r="O72" s="22"/>
      <c r="P72" s="22"/>
      <c r="Q72" s="22"/>
      <c r="R72" s="22"/>
      <c r="S72" s="22"/>
      <c r="T72" s="22"/>
      <c r="U72" s="22"/>
      <c r="V72" s="22" t="s">
        <v>40</v>
      </c>
      <c r="W72" s="22" t="s">
        <v>41</v>
      </c>
      <c r="X72" s="24" t="s">
        <v>383</v>
      </c>
      <c r="Y72" s="27">
        <f>VLOOKUP(B72,[1]项目库!$B:$Y,24,0)</f>
        <v>45279</v>
      </c>
      <c r="Z72" s="22" t="str">
        <f>VLOOKUP(B72,[1]项目库!$B:$Z,25,0)</f>
        <v>叶党农领字〔2023〕77号</v>
      </c>
      <c r="AA72" s="22"/>
    </row>
    <row r="73" s="4" customFormat="1" ht="115" customHeight="1" spans="1:27">
      <c r="A73" s="22">
        <v>67</v>
      </c>
      <c r="B73" s="22" t="s">
        <v>384</v>
      </c>
      <c r="C73" s="22" t="s">
        <v>385</v>
      </c>
      <c r="D73" s="22" t="s">
        <v>32</v>
      </c>
      <c r="E73" s="22" t="s">
        <v>35</v>
      </c>
      <c r="F73" s="22" t="s">
        <v>36</v>
      </c>
      <c r="G73" s="22" t="s">
        <v>386</v>
      </c>
      <c r="H73" s="24" t="s">
        <v>387</v>
      </c>
      <c r="I73" s="22" t="s">
        <v>213</v>
      </c>
      <c r="J73" s="22">
        <v>4500.75</v>
      </c>
      <c r="K73" s="22">
        <f t="shared" si="8"/>
        <v>675.1</v>
      </c>
      <c r="L73" s="22">
        <f t="shared" si="9"/>
        <v>675.1</v>
      </c>
      <c r="M73" s="22">
        <v>675.1</v>
      </c>
      <c r="N73" s="22"/>
      <c r="O73" s="22"/>
      <c r="P73" s="22"/>
      <c r="Q73" s="22"/>
      <c r="R73" s="22"/>
      <c r="S73" s="22"/>
      <c r="T73" s="22"/>
      <c r="U73" s="22"/>
      <c r="V73" s="22" t="s">
        <v>40</v>
      </c>
      <c r="W73" s="22" t="s">
        <v>41</v>
      </c>
      <c r="X73" s="24" t="s">
        <v>388</v>
      </c>
      <c r="Y73" s="27">
        <f>VLOOKUP(B73,[1]项目库!$B:$Y,24,0)</f>
        <v>45279</v>
      </c>
      <c r="Z73" s="22" t="str">
        <f>VLOOKUP(B73,[1]项目库!$B:$Z,25,0)</f>
        <v>叶党农领字〔2023〕77号</v>
      </c>
      <c r="AA73" s="22"/>
    </row>
    <row r="74" s="4" customFormat="1" ht="115" customHeight="1" spans="1:27">
      <c r="A74" s="22">
        <v>68</v>
      </c>
      <c r="B74" s="22" t="s">
        <v>389</v>
      </c>
      <c r="C74" s="22" t="s">
        <v>390</v>
      </c>
      <c r="D74" s="22" t="s">
        <v>32</v>
      </c>
      <c r="E74" s="22" t="s">
        <v>35</v>
      </c>
      <c r="F74" s="22" t="s">
        <v>36</v>
      </c>
      <c r="G74" s="22" t="s">
        <v>391</v>
      </c>
      <c r="H74" s="24" t="s">
        <v>392</v>
      </c>
      <c r="I74" s="22" t="s">
        <v>213</v>
      </c>
      <c r="J74" s="22">
        <v>3716</v>
      </c>
      <c r="K74" s="22">
        <f t="shared" si="8"/>
        <v>557</v>
      </c>
      <c r="L74" s="22">
        <f t="shared" si="9"/>
        <v>557</v>
      </c>
      <c r="M74" s="22">
        <v>557</v>
      </c>
      <c r="N74" s="22"/>
      <c r="O74" s="22"/>
      <c r="P74" s="22"/>
      <c r="Q74" s="22"/>
      <c r="R74" s="22"/>
      <c r="S74" s="22"/>
      <c r="T74" s="22"/>
      <c r="U74" s="22"/>
      <c r="V74" s="22" t="s">
        <v>40</v>
      </c>
      <c r="W74" s="22" t="s">
        <v>41</v>
      </c>
      <c r="X74" s="24" t="s">
        <v>393</v>
      </c>
      <c r="Y74" s="27">
        <f>VLOOKUP(B74,[1]项目库!$B:$Y,24,0)</f>
        <v>45279</v>
      </c>
      <c r="Z74" s="22" t="str">
        <f>VLOOKUP(B74,[1]项目库!$B:$Z,25,0)</f>
        <v>叶党农领字〔2023〕77号</v>
      </c>
      <c r="AA74" s="22"/>
    </row>
    <row r="75" s="4" customFormat="1" ht="115" customHeight="1" spans="1:27">
      <c r="A75" s="22">
        <v>69</v>
      </c>
      <c r="B75" s="22" t="s">
        <v>394</v>
      </c>
      <c r="C75" s="22" t="s">
        <v>395</v>
      </c>
      <c r="D75" s="22" t="s">
        <v>32</v>
      </c>
      <c r="E75" s="22" t="s">
        <v>35</v>
      </c>
      <c r="F75" s="22" t="s">
        <v>36</v>
      </c>
      <c r="G75" s="22" t="s">
        <v>396</v>
      </c>
      <c r="H75" s="24" t="s">
        <v>397</v>
      </c>
      <c r="I75" s="22" t="s">
        <v>213</v>
      </c>
      <c r="J75" s="22">
        <v>3294.181</v>
      </c>
      <c r="K75" s="22">
        <f t="shared" si="8"/>
        <v>470.57</v>
      </c>
      <c r="L75" s="22">
        <f t="shared" si="9"/>
        <v>470.57</v>
      </c>
      <c r="M75" s="22">
        <v>470.57</v>
      </c>
      <c r="N75" s="22"/>
      <c r="O75" s="22"/>
      <c r="P75" s="22"/>
      <c r="Q75" s="22"/>
      <c r="R75" s="22"/>
      <c r="S75" s="22"/>
      <c r="T75" s="22"/>
      <c r="U75" s="22"/>
      <c r="V75" s="22" t="s">
        <v>40</v>
      </c>
      <c r="W75" s="22" t="s">
        <v>41</v>
      </c>
      <c r="X75" s="24" t="s">
        <v>398</v>
      </c>
      <c r="Y75" s="27">
        <f>VLOOKUP(B75,[1]项目库!$B:$Y,24,0)</f>
        <v>45279</v>
      </c>
      <c r="Z75" s="22" t="str">
        <f>VLOOKUP(B75,[1]项目库!$B:$Z,25,0)</f>
        <v>叶党农领字〔2023〕77号</v>
      </c>
      <c r="AA75" s="22"/>
    </row>
    <row r="76" s="4" customFormat="1" ht="115" customHeight="1" spans="1:27">
      <c r="A76" s="22">
        <v>70</v>
      </c>
      <c r="B76" s="22" t="s">
        <v>399</v>
      </c>
      <c r="C76" s="22" t="s">
        <v>400</v>
      </c>
      <c r="D76" s="22" t="s">
        <v>32</v>
      </c>
      <c r="E76" s="22" t="s">
        <v>35</v>
      </c>
      <c r="F76" s="22" t="s">
        <v>36</v>
      </c>
      <c r="G76" s="22" t="s">
        <v>401</v>
      </c>
      <c r="H76" s="24" t="s">
        <v>402</v>
      </c>
      <c r="I76" s="22" t="s">
        <v>213</v>
      </c>
      <c r="J76" s="22">
        <v>1292.47</v>
      </c>
      <c r="K76" s="22">
        <f t="shared" si="8"/>
        <v>145</v>
      </c>
      <c r="L76" s="22">
        <f t="shared" si="9"/>
        <v>145</v>
      </c>
      <c r="M76" s="22">
        <v>145</v>
      </c>
      <c r="N76" s="22"/>
      <c r="O76" s="22"/>
      <c r="P76" s="22"/>
      <c r="Q76" s="22"/>
      <c r="R76" s="22"/>
      <c r="S76" s="22"/>
      <c r="T76" s="22"/>
      <c r="U76" s="22"/>
      <c r="V76" s="22" t="s">
        <v>40</v>
      </c>
      <c r="W76" s="22" t="s">
        <v>41</v>
      </c>
      <c r="X76" s="24" t="s">
        <v>403</v>
      </c>
      <c r="Y76" s="27">
        <f>VLOOKUP(B76,[1]项目库!$B:$Y,24,0)</f>
        <v>45279</v>
      </c>
      <c r="Z76" s="22" t="str">
        <f>VLOOKUP(B76,[1]项目库!$B:$Z,25,0)</f>
        <v>叶党农领字〔2023〕77号</v>
      </c>
      <c r="AA76" s="22"/>
    </row>
    <row r="77" s="4" customFormat="1" ht="115" customHeight="1" spans="1:27">
      <c r="A77" s="22">
        <v>71</v>
      </c>
      <c r="B77" s="22" t="s">
        <v>404</v>
      </c>
      <c r="C77" s="22" t="s">
        <v>405</v>
      </c>
      <c r="D77" s="22" t="s">
        <v>32</v>
      </c>
      <c r="E77" s="22" t="s">
        <v>35</v>
      </c>
      <c r="F77" s="22" t="s">
        <v>36</v>
      </c>
      <c r="G77" s="22" t="s">
        <v>406</v>
      </c>
      <c r="H77" s="24" t="s">
        <v>407</v>
      </c>
      <c r="I77" s="22" t="s">
        <v>213</v>
      </c>
      <c r="J77" s="22">
        <v>4257.34</v>
      </c>
      <c r="K77" s="22">
        <f t="shared" si="8"/>
        <v>480</v>
      </c>
      <c r="L77" s="22">
        <f t="shared" si="9"/>
        <v>480</v>
      </c>
      <c r="M77" s="22">
        <v>480</v>
      </c>
      <c r="N77" s="22"/>
      <c r="O77" s="22"/>
      <c r="P77" s="22"/>
      <c r="Q77" s="22"/>
      <c r="R77" s="22"/>
      <c r="S77" s="22"/>
      <c r="T77" s="22"/>
      <c r="U77" s="22"/>
      <c r="V77" s="22" t="s">
        <v>40</v>
      </c>
      <c r="W77" s="22" t="s">
        <v>41</v>
      </c>
      <c r="X77" s="24" t="s">
        <v>408</v>
      </c>
      <c r="Y77" s="27">
        <f>VLOOKUP(B77,[1]项目库!$B:$Y,24,0)</f>
        <v>45279</v>
      </c>
      <c r="Z77" s="22" t="str">
        <f>VLOOKUP(B77,[1]项目库!$B:$Z,25,0)</f>
        <v>叶党农领字〔2023〕77号</v>
      </c>
      <c r="AA77" s="22"/>
    </row>
    <row r="78" s="4" customFormat="1" ht="115" customHeight="1" spans="1:27">
      <c r="A78" s="22">
        <v>72</v>
      </c>
      <c r="B78" s="22" t="s">
        <v>409</v>
      </c>
      <c r="C78" s="22" t="s">
        <v>410</v>
      </c>
      <c r="D78" s="22" t="s">
        <v>32</v>
      </c>
      <c r="E78" s="22" t="s">
        <v>35</v>
      </c>
      <c r="F78" s="22" t="s">
        <v>36</v>
      </c>
      <c r="G78" s="22" t="s">
        <v>411</v>
      </c>
      <c r="H78" s="24" t="s">
        <v>412</v>
      </c>
      <c r="I78" s="22" t="s">
        <v>213</v>
      </c>
      <c r="J78" s="22">
        <v>1774.83</v>
      </c>
      <c r="K78" s="22">
        <f t="shared" si="8"/>
        <v>265.59</v>
      </c>
      <c r="L78" s="22">
        <f t="shared" si="9"/>
        <v>265.59</v>
      </c>
      <c r="M78" s="22">
        <v>265.59</v>
      </c>
      <c r="N78" s="22"/>
      <c r="O78" s="22"/>
      <c r="P78" s="22"/>
      <c r="Q78" s="22"/>
      <c r="R78" s="22"/>
      <c r="S78" s="22"/>
      <c r="T78" s="22"/>
      <c r="U78" s="22"/>
      <c r="V78" s="22" t="s">
        <v>40</v>
      </c>
      <c r="W78" s="22" t="s">
        <v>41</v>
      </c>
      <c r="X78" s="24" t="s">
        <v>413</v>
      </c>
      <c r="Y78" s="27">
        <f>VLOOKUP(B78,[1]项目库!$B:$Y,24,0)</f>
        <v>45279</v>
      </c>
      <c r="Z78" s="22" t="str">
        <f>VLOOKUP(B78,[1]项目库!$B:$Z,25,0)</f>
        <v>叶党农领字〔2023〕77号</v>
      </c>
      <c r="AA78" s="22"/>
    </row>
    <row r="79" s="4" customFormat="1" ht="115" customHeight="1" spans="1:27">
      <c r="A79" s="22">
        <v>73</v>
      </c>
      <c r="B79" s="22" t="s">
        <v>414</v>
      </c>
      <c r="C79" s="22" t="s">
        <v>415</v>
      </c>
      <c r="D79" s="22" t="s">
        <v>32</v>
      </c>
      <c r="E79" s="22" t="s">
        <v>35</v>
      </c>
      <c r="F79" s="22" t="s">
        <v>36</v>
      </c>
      <c r="G79" s="22" t="s">
        <v>416</v>
      </c>
      <c r="H79" s="24" t="s">
        <v>417</v>
      </c>
      <c r="I79" s="22" t="s">
        <v>213</v>
      </c>
      <c r="J79" s="22">
        <v>2000</v>
      </c>
      <c r="K79" s="22">
        <f t="shared" si="8"/>
        <v>300</v>
      </c>
      <c r="L79" s="22">
        <f t="shared" si="9"/>
        <v>300</v>
      </c>
      <c r="M79" s="22">
        <v>300</v>
      </c>
      <c r="N79" s="22"/>
      <c r="O79" s="22"/>
      <c r="P79" s="22"/>
      <c r="Q79" s="22"/>
      <c r="R79" s="22"/>
      <c r="S79" s="22"/>
      <c r="T79" s="22"/>
      <c r="U79" s="22"/>
      <c r="V79" s="22" t="s">
        <v>40</v>
      </c>
      <c r="W79" s="22" t="s">
        <v>41</v>
      </c>
      <c r="X79" s="24" t="s">
        <v>418</v>
      </c>
      <c r="Y79" s="27">
        <f>VLOOKUP(B79,[1]项目库!$B:$Y,24,0)</f>
        <v>45279</v>
      </c>
      <c r="Z79" s="22" t="str">
        <f>VLOOKUP(B79,[1]项目库!$B:$Z,25,0)</f>
        <v>叶党农领字〔2023〕77号</v>
      </c>
      <c r="AA79" s="22"/>
    </row>
    <row r="80" s="4" customFormat="1" ht="388" customHeight="1" spans="1:27">
      <c r="A80" s="22">
        <v>74</v>
      </c>
      <c r="B80" s="30" t="s">
        <v>419</v>
      </c>
      <c r="C80" s="30" t="s">
        <v>420</v>
      </c>
      <c r="D80" s="30" t="s">
        <v>32</v>
      </c>
      <c r="E80" s="30" t="s">
        <v>35</v>
      </c>
      <c r="F80" s="31" t="s">
        <v>36</v>
      </c>
      <c r="G80" s="30" t="s">
        <v>421</v>
      </c>
      <c r="H80" s="32" t="s">
        <v>422</v>
      </c>
      <c r="I80" s="35" t="s">
        <v>213</v>
      </c>
      <c r="J80" s="35">
        <v>215505.49</v>
      </c>
      <c r="K80" s="22">
        <f t="shared" si="8"/>
        <v>3252.14918</v>
      </c>
      <c r="L80" s="22">
        <f t="shared" si="9"/>
        <v>3252.14918</v>
      </c>
      <c r="M80" s="31">
        <f>3052.00478+200.1444</f>
        <v>3252.14918</v>
      </c>
      <c r="N80" s="31"/>
      <c r="O80" s="31"/>
      <c r="P80" s="36"/>
      <c r="Q80" s="31"/>
      <c r="R80" s="30"/>
      <c r="S80" s="31"/>
      <c r="T80" s="31"/>
      <c r="U80" s="31"/>
      <c r="V80" s="22" t="s">
        <v>423</v>
      </c>
      <c r="W80" s="22" t="s">
        <v>424</v>
      </c>
      <c r="X80" s="24" t="s">
        <v>425</v>
      </c>
      <c r="Y80" s="27">
        <v>45432</v>
      </c>
      <c r="Z80" s="22" t="s">
        <v>239</v>
      </c>
      <c r="AA80" s="37"/>
    </row>
    <row r="81" s="4" customFormat="1" ht="170" customHeight="1" spans="1:27">
      <c r="A81" s="22">
        <v>75</v>
      </c>
      <c r="B81" s="30" t="s">
        <v>426</v>
      </c>
      <c r="C81" s="30" t="s">
        <v>427</v>
      </c>
      <c r="D81" s="30" t="s">
        <v>32</v>
      </c>
      <c r="E81" s="30" t="s">
        <v>247</v>
      </c>
      <c r="F81" s="31" t="s">
        <v>36</v>
      </c>
      <c r="G81" s="22" t="s">
        <v>428</v>
      </c>
      <c r="H81" s="33" t="s">
        <v>429</v>
      </c>
      <c r="I81" s="31" t="s">
        <v>430</v>
      </c>
      <c r="J81" s="35">
        <v>6121</v>
      </c>
      <c r="K81" s="22">
        <f t="shared" ref="K81:K86" si="10">SUM(L81,R81,S81,T81)</f>
        <v>1836.3</v>
      </c>
      <c r="L81" s="22">
        <f t="shared" ref="L81:L86" si="11">SUM(M81:Q81)</f>
        <v>1836.3</v>
      </c>
      <c r="M81" s="31">
        <v>1836.3</v>
      </c>
      <c r="N81" s="31"/>
      <c r="O81" s="31"/>
      <c r="P81" s="31"/>
      <c r="Q81" s="31"/>
      <c r="R81" s="31"/>
      <c r="S81" s="31"/>
      <c r="T81" s="31"/>
      <c r="U81" s="31"/>
      <c r="V81" s="30" t="s">
        <v>251</v>
      </c>
      <c r="W81" s="30" t="s">
        <v>252</v>
      </c>
      <c r="X81" s="24" t="s">
        <v>431</v>
      </c>
      <c r="Y81" s="27">
        <v>45432</v>
      </c>
      <c r="Z81" s="22" t="s">
        <v>239</v>
      </c>
      <c r="AA81" s="37"/>
    </row>
    <row r="82" s="4" customFormat="1" ht="181" customHeight="1" spans="1:27">
      <c r="A82" s="22">
        <v>76</v>
      </c>
      <c r="B82" s="30" t="s">
        <v>432</v>
      </c>
      <c r="C82" s="30" t="s">
        <v>433</v>
      </c>
      <c r="D82" s="30" t="s">
        <v>32</v>
      </c>
      <c r="E82" s="30" t="s">
        <v>247</v>
      </c>
      <c r="F82" s="31" t="s">
        <v>36</v>
      </c>
      <c r="G82" s="22" t="s">
        <v>434</v>
      </c>
      <c r="H82" s="34" t="s">
        <v>435</v>
      </c>
      <c r="I82" s="31" t="s">
        <v>430</v>
      </c>
      <c r="J82" s="35">
        <v>5040</v>
      </c>
      <c r="K82" s="22">
        <f t="shared" si="10"/>
        <v>2015.604</v>
      </c>
      <c r="L82" s="22">
        <f t="shared" si="11"/>
        <v>2015.604</v>
      </c>
      <c r="M82" s="31">
        <f>1952+63.604</f>
        <v>2015.604</v>
      </c>
      <c r="N82" s="31"/>
      <c r="O82" s="31"/>
      <c r="P82" s="31"/>
      <c r="Q82" s="31"/>
      <c r="R82" s="31"/>
      <c r="S82" s="31"/>
      <c r="T82" s="31"/>
      <c r="U82" s="31"/>
      <c r="V82" s="30" t="s">
        <v>251</v>
      </c>
      <c r="W82" s="30" t="s">
        <v>252</v>
      </c>
      <c r="X82" s="24" t="s">
        <v>436</v>
      </c>
      <c r="Y82" s="27">
        <v>45432</v>
      </c>
      <c r="Z82" s="22" t="s">
        <v>239</v>
      </c>
      <c r="AA82" s="37"/>
    </row>
    <row r="83" s="4" customFormat="1" ht="178" customHeight="1" spans="1:27">
      <c r="A83" s="22">
        <v>77</v>
      </c>
      <c r="B83" s="30" t="s">
        <v>437</v>
      </c>
      <c r="C83" s="30" t="s">
        <v>438</v>
      </c>
      <c r="D83" s="30" t="s">
        <v>32</v>
      </c>
      <c r="E83" s="30" t="s">
        <v>247</v>
      </c>
      <c r="F83" s="31" t="s">
        <v>36</v>
      </c>
      <c r="G83" s="22" t="s">
        <v>439</v>
      </c>
      <c r="H83" s="34" t="s">
        <v>440</v>
      </c>
      <c r="I83" s="31" t="s">
        <v>441</v>
      </c>
      <c r="J83" s="35">
        <f>35938+2849+5592</f>
        <v>44379</v>
      </c>
      <c r="K83" s="22">
        <f t="shared" si="10"/>
        <v>1331.37</v>
      </c>
      <c r="L83" s="22">
        <f t="shared" si="11"/>
        <v>1331.37</v>
      </c>
      <c r="M83" s="31">
        <f>1163.61+167.76</f>
        <v>1331.37</v>
      </c>
      <c r="N83" s="31"/>
      <c r="O83" s="31"/>
      <c r="P83" s="31"/>
      <c r="Q83" s="31"/>
      <c r="R83" s="31"/>
      <c r="S83" s="31"/>
      <c r="T83" s="31"/>
      <c r="U83" s="31"/>
      <c r="V83" s="30" t="s">
        <v>251</v>
      </c>
      <c r="W83" s="30" t="s">
        <v>252</v>
      </c>
      <c r="X83" s="24" t="s">
        <v>442</v>
      </c>
      <c r="Y83" s="27">
        <v>45432</v>
      </c>
      <c r="Z83" s="22" t="s">
        <v>239</v>
      </c>
      <c r="AA83" s="37"/>
    </row>
    <row r="84" s="4" customFormat="1" ht="176" customHeight="1" spans="1:27">
      <c r="A84" s="22">
        <v>78</v>
      </c>
      <c r="B84" s="30" t="s">
        <v>443</v>
      </c>
      <c r="C84" s="30" t="s">
        <v>444</v>
      </c>
      <c r="D84" s="30" t="s">
        <v>32</v>
      </c>
      <c r="E84" s="30" t="s">
        <v>247</v>
      </c>
      <c r="F84" s="31" t="s">
        <v>36</v>
      </c>
      <c r="G84" s="22" t="s">
        <v>445</v>
      </c>
      <c r="H84" s="34" t="s">
        <v>446</v>
      </c>
      <c r="I84" s="31" t="s">
        <v>441</v>
      </c>
      <c r="J84" s="35">
        <f>25266+1</f>
        <v>25267</v>
      </c>
      <c r="K84" s="22">
        <f t="shared" si="10"/>
        <v>1011.04</v>
      </c>
      <c r="L84" s="22">
        <f t="shared" si="11"/>
        <v>1011.04</v>
      </c>
      <c r="M84" s="31">
        <f>1010.64+0.4</f>
        <v>1011.04</v>
      </c>
      <c r="N84" s="31"/>
      <c r="O84" s="31"/>
      <c r="P84" s="31"/>
      <c r="Q84" s="31"/>
      <c r="R84" s="31"/>
      <c r="S84" s="31"/>
      <c r="T84" s="31"/>
      <c r="U84" s="31"/>
      <c r="V84" s="30" t="s">
        <v>251</v>
      </c>
      <c r="W84" s="30" t="s">
        <v>252</v>
      </c>
      <c r="X84" s="24" t="s">
        <v>447</v>
      </c>
      <c r="Y84" s="27">
        <v>45432</v>
      </c>
      <c r="Z84" s="22" t="s">
        <v>239</v>
      </c>
      <c r="AA84" s="37"/>
    </row>
    <row r="85" s="4" customFormat="1" ht="176" customHeight="1" spans="1:27">
      <c r="A85" s="22">
        <v>79</v>
      </c>
      <c r="B85" s="30" t="s">
        <v>448</v>
      </c>
      <c r="C85" s="30" t="s">
        <v>449</v>
      </c>
      <c r="D85" s="30" t="s">
        <v>32</v>
      </c>
      <c r="E85" s="30" t="s">
        <v>247</v>
      </c>
      <c r="F85" s="31" t="s">
        <v>36</v>
      </c>
      <c r="G85" s="22" t="s">
        <v>350</v>
      </c>
      <c r="H85" s="34" t="s">
        <v>450</v>
      </c>
      <c r="I85" s="31" t="s">
        <v>235</v>
      </c>
      <c r="J85" s="35">
        <v>1</v>
      </c>
      <c r="K85" s="22">
        <f t="shared" si="10"/>
        <v>120</v>
      </c>
      <c r="L85" s="22">
        <f t="shared" si="11"/>
        <v>120</v>
      </c>
      <c r="M85" s="31">
        <v>120</v>
      </c>
      <c r="N85" s="31"/>
      <c r="O85" s="31"/>
      <c r="P85" s="31"/>
      <c r="Q85" s="31"/>
      <c r="R85" s="31"/>
      <c r="S85" s="31"/>
      <c r="T85" s="31"/>
      <c r="U85" s="31"/>
      <c r="V85" s="30" t="s">
        <v>251</v>
      </c>
      <c r="W85" s="30" t="s">
        <v>252</v>
      </c>
      <c r="X85" s="24" t="s">
        <v>451</v>
      </c>
      <c r="Y85" s="27">
        <v>45432</v>
      </c>
      <c r="Z85" s="22" t="s">
        <v>239</v>
      </c>
      <c r="AA85" s="37"/>
    </row>
    <row r="86" s="4" customFormat="1" ht="176" customHeight="1" spans="1:27">
      <c r="A86" s="22">
        <v>80</v>
      </c>
      <c r="B86" s="30" t="s">
        <v>452</v>
      </c>
      <c r="C86" s="30" t="s">
        <v>453</v>
      </c>
      <c r="D86" s="30" t="s">
        <v>32</v>
      </c>
      <c r="E86" s="30" t="s">
        <v>35</v>
      </c>
      <c r="F86" s="31" t="s">
        <v>36</v>
      </c>
      <c r="G86" s="22" t="s">
        <v>110</v>
      </c>
      <c r="H86" s="34" t="s">
        <v>454</v>
      </c>
      <c r="I86" s="31" t="s">
        <v>455</v>
      </c>
      <c r="J86" s="35">
        <v>85</v>
      </c>
      <c r="K86" s="22">
        <f t="shared" si="10"/>
        <v>58.5</v>
      </c>
      <c r="L86" s="22">
        <f t="shared" si="11"/>
        <v>58.5</v>
      </c>
      <c r="M86" s="31">
        <v>58.5</v>
      </c>
      <c r="N86" s="31"/>
      <c r="O86" s="31"/>
      <c r="P86" s="31"/>
      <c r="Q86" s="31"/>
      <c r="R86" s="31"/>
      <c r="S86" s="31"/>
      <c r="T86" s="31"/>
      <c r="U86" s="31"/>
      <c r="V86" s="30" t="s">
        <v>40</v>
      </c>
      <c r="W86" s="30"/>
      <c r="X86" s="24" t="s">
        <v>456</v>
      </c>
      <c r="Y86" s="27">
        <v>45432</v>
      </c>
      <c r="Z86" s="22" t="s">
        <v>239</v>
      </c>
      <c r="AA86" s="37"/>
    </row>
    <row r="87" s="4" customFormat="1" ht="84" spans="1:27">
      <c r="A87" s="22">
        <v>81</v>
      </c>
      <c r="B87" s="22" t="s">
        <v>457</v>
      </c>
      <c r="C87" s="22" t="s">
        <v>458</v>
      </c>
      <c r="D87" s="22" t="s">
        <v>32</v>
      </c>
      <c r="E87" s="22" t="s">
        <v>260</v>
      </c>
      <c r="F87" s="22" t="s">
        <v>36</v>
      </c>
      <c r="G87" s="22" t="s">
        <v>261</v>
      </c>
      <c r="H87" s="24" t="s">
        <v>459</v>
      </c>
      <c r="I87" s="22" t="s">
        <v>250</v>
      </c>
      <c r="J87" s="22">
        <v>5000</v>
      </c>
      <c r="K87" s="22">
        <f>SUM(L87,S87,T87,U87)</f>
        <v>1700</v>
      </c>
      <c r="L87" s="22">
        <f>SUM(M87:R87)</f>
        <v>1700</v>
      </c>
      <c r="M87" s="22">
        <v>1700</v>
      </c>
      <c r="N87" s="22"/>
      <c r="O87" s="22"/>
      <c r="P87" s="22"/>
      <c r="Q87" s="22"/>
      <c r="R87" s="22"/>
      <c r="S87" s="22"/>
      <c r="T87" s="22"/>
      <c r="U87" s="22"/>
      <c r="V87" s="22" t="s">
        <v>264</v>
      </c>
      <c r="W87" s="22" t="s">
        <v>265</v>
      </c>
      <c r="X87" s="24" t="s">
        <v>460</v>
      </c>
      <c r="Y87" s="27">
        <f>VLOOKUP(B87,[1]项目库!$B:$Y,24,0)</f>
        <v>45279</v>
      </c>
      <c r="Z87" s="22" t="str">
        <f>VLOOKUP(B87,[1]项目库!$B:$Z,25,0)</f>
        <v>叶党农领字〔2023〕77号</v>
      </c>
      <c r="AA87" s="22"/>
    </row>
    <row r="88" s="3" customFormat="1" ht="60" customHeight="1" spans="1:27">
      <c r="A88" s="17" t="s">
        <v>461</v>
      </c>
      <c r="B88" s="18" t="s">
        <v>462</v>
      </c>
      <c r="C88" s="19"/>
      <c r="D88" s="17"/>
      <c r="E88" s="17"/>
      <c r="F88" s="17"/>
      <c r="G88" s="21"/>
      <c r="H88" s="21">
        <v>6</v>
      </c>
      <c r="I88" s="25">
        <f>K88/K5</f>
        <v>0.0308203706815423</v>
      </c>
      <c r="J88" s="21"/>
      <c r="K88" s="21">
        <f>SUM(K89:K94)</f>
        <v>5450.152</v>
      </c>
      <c r="L88" s="21">
        <f t="shared" ref="L88:U88" si="12">SUM(L89:L94)</f>
        <v>5450.152</v>
      </c>
      <c r="M88" s="21">
        <f t="shared" si="12"/>
        <v>5450.152</v>
      </c>
      <c r="N88" s="21">
        <f t="shared" si="12"/>
        <v>0</v>
      </c>
      <c r="O88" s="21">
        <f t="shared" si="12"/>
        <v>0</v>
      </c>
      <c r="P88" s="21">
        <f t="shared" si="12"/>
        <v>0</v>
      </c>
      <c r="Q88" s="21">
        <f t="shared" si="12"/>
        <v>0</v>
      </c>
      <c r="R88" s="21">
        <f t="shared" si="12"/>
        <v>0</v>
      </c>
      <c r="S88" s="21">
        <f t="shared" si="12"/>
        <v>0</v>
      </c>
      <c r="T88" s="21">
        <f t="shared" si="12"/>
        <v>0</v>
      </c>
      <c r="U88" s="21">
        <f t="shared" si="12"/>
        <v>0</v>
      </c>
      <c r="V88" s="21">
        <f>SUM(V89:V94)</f>
        <v>0</v>
      </c>
      <c r="W88" s="21">
        <f>SUM(W89:W94)</f>
        <v>0</v>
      </c>
      <c r="X88" s="21">
        <f>SUM(X89:X94)</f>
        <v>0</v>
      </c>
      <c r="Y88" s="27"/>
      <c r="Z88" s="22" t="e">
        <f>VLOOKUP(B88,[1]项目库!$B:$Z,25,0)</f>
        <v>#REF!</v>
      </c>
      <c r="AA88" s="38"/>
    </row>
    <row r="89" s="5" customFormat="1" ht="126" spans="1:27">
      <c r="A89" s="22">
        <v>82</v>
      </c>
      <c r="B89" s="22" t="s">
        <v>463</v>
      </c>
      <c r="C89" s="22" t="s">
        <v>464</v>
      </c>
      <c r="D89" s="22" t="s">
        <v>462</v>
      </c>
      <c r="E89" s="22" t="s">
        <v>465</v>
      </c>
      <c r="F89" s="28" t="s">
        <v>36</v>
      </c>
      <c r="G89" s="28" t="s">
        <v>466</v>
      </c>
      <c r="H89" s="24" t="s">
        <v>467</v>
      </c>
      <c r="I89" s="28" t="s">
        <v>235</v>
      </c>
      <c r="J89" s="28">
        <v>2</v>
      </c>
      <c r="K89" s="22">
        <f t="shared" ref="K89:K94" si="13">SUM(L89,S89,T89,U89)</f>
        <v>775</v>
      </c>
      <c r="L89" s="22">
        <f t="shared" ref="L89:L94" si="14">SUM(M89:R89)</f>
        <v>775</v>
      </c>
      <c r="M89" s="28">
        <f>380+395</f>
        <v>775</v>
      </c>
      <c r="N89" s="28"/>
      <c r="O89" s="28"/>
      <c r="P89" s="28"/>
      <c r="Q89" s="28"/>
      <c r="R89" s="28"/>
      <c r="S89" s="28"/>
      <c r="T89" s="28"/>
      <c r="U89" s="28"/>
      <c r="V89" s="22" t="s">
        <v>264</v>
      </c>
      <c r="W89" s="22" t="s">
        <v>265</v>
      </c>
      <c r="X89" s="24" t="s">
        <v>468</v>
      </c>
      <c r="Y89" s="27">
        <f>VLOOKUP(B89,[1]项目库!$B:$Y,24,0)</f>
        <v>45279</v>
      </c>
      <c r="Z89" s="22" t="str">
        <f>VLOOKUP(B89,[1]项目库!$B:$Z,25,0)</f>
        <v>叶党农领字〔2023〕77号</v>
      </c>
      <c r="AA89" s="22"/>
    </row>
    <row r="90" s="5" customFormat="1" ht="63" spans="1:27">
      <c r="A90" s="22">
        <v>83</v>
      </c>
      <c r="B90" s="22" t="s">
        <v>469</v>
      </c>
      <c r="C90" s="22" t="s">
        <v>470</v>
      </c>
      <c r="D90" s="22" t="s">
        <v>462</v>
      </c>
      <c r="E90" s="22" t="s">
        <v>471</v>
      </c>
      <c r="F90" s="28" t="s">
        <v>36</v>
      </c>
      <c r="G90" s="28" t="s">
        <v>472</v>
      </c>
      <c r="H90" s="24" t="s">
        <v>473</v>
      </c>
      <c r="I90" s="28" t="s">
        <v>474</v>
      </c>
      <c r="J90" s="28">
        <f>608*2</f>
        <v>1216</v>
      </c>
      <c r="K90" s="22">
        <f t="shared" si="13"/>
        <v>1181.952</v>
      </c>
      <c r="L90" s="22">
        <f t="shared" si="14"/>
        <v>1181.952</v>
      </c>
      <c r="M90" s="28">
        <v>1181.952</v>
      </c>
      <c r="N90" s="28"/>
      <c r="O90" s="28"/>
      <c r="P90" s="28"/>
      <c r="Q90" s="28"/>
      <c r="R90" s="28"/>
      <c r="S90" s="28"/>
      <c r="T90" s="28"/>
      <c r="U90" s="28"/>
      <c r="V90" s="22" t="s">
        <v>475</v>
      </c>
      <c r="W90" s="22" t="s">
        <v>476</v>
      </c>
      <c r="X90" s="24" t="s">
        <v>477</v>
      </c>
      <c r="Y90" s="27">
        <f>VLOOKUP(B90,[1]项目库!$B:$Y,24,0)</f>
        <v>45279</v>
      </c>
      <c r="Z90" s="22" t="str">
        <f>VLOOKUP(B90,[1]项目库!$B:$Z,25,0)</f>
        <v>叶党农领字〔2023〕77号</v>
      </c>
      <c r="AA90" s="22"/>
    </row>
    <row r="91" s="4" customFormat="1" ht="147" spans="1:27">
      <c r="A91" s="22">
        <v>84</v>
      </c>
      <c r="B91" s="22" t="s">
        <v>478</v>
      </c>
      <c r="C91" s="22" t="s">
        <v>479</v>
      </c>
      <c r="D91" s="22" t="s">
        <v>462</v>
      </c>
      <c r="E91" s="22" t="s">
        <v>471</v>
      </c>
      <c r="F91" s="28" t="s">
        <v>36</v>
      </c>
      <c r="G91" s="28" t="s">
        <v>472</v>
      </c>
      <c r="H91" s="29" t="s">
        <v>480</v>
      </c>
      <c r="I91" s="28" t="s">
        <v>474</v>
      </c>
      <c r="J91" s="28">
        <v>1579</v>
      </c>
      <c r="K91" s="22">
        <f t="shared" si="13"/>
        <v>1894.8</v>
      </c>
      <c r="L91" s="22">
        <f t="shared" si="14"/>
        <v>1894.8</v>
      </c>
      <c r="M91" s="28">
        <v>1894.8</v>
      </c>
      <c r="N91" s="28"/>
      <c r="O91" s="28"/>
      <c r="P91" s="28"/>
      <c r="Q91" s="28"/>
      <c r="R91" s="28"/>
      <c r="S91" s="28"/>
      <c r="T91" s="28"/>
      <c r="U91" s="28"/>
      <c r="V91" s="22" t="s">
        <v>481</v>
      </c>
      <c r="W91" s="22" t="s">
        <v>482</v>
      </c>
      <c r="X91" s="24" t="s">
        <v>483</v>
      </c>
      <c r="Y91" s="27">
        <f>VLOOKUP(B91,[1]项目库!$B:$Y,24,0)</f>
        <v>45279</v>
      </c>
      <c r="Z91" s="22" t="str">
        <f>VLOOKUP(B91,[1]项目库!$B:$Z,25,0)</f>
        <v>叶党农领字〔2023〕77号</v>
      </c>
      <c r="AA91" s="22"/>
    </row>
    <row r="92" s="4" customFormat="1" ht="217" customHeight="1" spans="1:27">
      <c r="A92" s="22">
        <v>85</v>
      </c>
      <c r="B92" s="22" t="s">
        <v>484</v>
      </c>
      <c r="C92" s="22" t="s">
        <v>485</v>
      </c>
      <c r="D92" s="22" t="s">
        <v>462</v>
      </c>
      <c r="E92" s="22" t="s">
        <v>486</v>
      </c>
      <c r="F92" s="28" t="s">
        <v>36</v>
      </c>
      <c r="G92" s="28" t="s">
        <v>472</v>
      </c>
      <c r="H92" s="24" t="s">
        <v>487</v>
      </c>
      <c r="I92" s="28" t="s">
        <v>474</v>
      </c>
      <c r="J92" s="28">
        <v>11838</v>
      </c>
      <c r="K92" s="22">
        <f t="shared" si="13"/>
        <v>1190.2</v>
      </c>
      <c r="L92" s="22">
        <f t="shared" si="14"/>
        <v>1190.2</v>
      </c>
      <c r="M92" s="28">
        <v>1190.2</v>
      </c>
      <c r="N92" s="28"/>
      <c r="O92" s="28"/>
      <c r="P92" s="28"/>
      <c r="Q92" s="28"/>
      <c r="R92" s="28"/>
      <c r="S92" s="28"/>
      <c r="T92" s="28"/>
      <c r="U92" s="28"/>
      <c r="V92" s="22" t="s">
        <v>475</v>
      </c>
      <c r="W92" s="22" t="s">
        <v>488</v>
      </c>
      <c r="X92" s="24" t="s">
        <v>489</v>
      </c>
      <c r="Y92" s="27">
        <f>VLOOKUP(B92,[1]项目库!$B:$Y,24,0)</f>
        <v>45279</v>
      </c>
      <c r="Z92" s="22" t="str">
        <f>VLOOKUP(B92,[1]项目库!$B:$Z,25,0)</f>
        <v>叶党农领字〔2023〕77号</v>
      </c>
      <c r="AA92" s="22"/>
    </row>
    <row r="93" s="4" customFormat="1" ht="210" spans="1:27">
      <c r="A93" s="22">
        <v>86</v>
      </c>
      <c r="B93" s="22" t="s">
        <v>490</v>
      </c>
      <c r="C93" s="22" t="s">
        <v>491</v>
      </c>
      <c r="D93" s="22" t="s">
        <v>462</v>
      </c>
      <c r="E93" s="22" t="s">
        <v>492</v>
      </c>
      <c r="F93" s="28" t="s">
        <v>36</v>
      </c>
      <c r="G93" s="22" t="s">
        <v>493</v>
      </c>
      <c r="H93" s="24" t="s">
        <v>494</v>
      </c>
      <c r="I93" s="28" t="s">
        <v>455</v>
      </c>
      <c r="J93" s="28">
        <v>1502</v>
      </c>
      <c r="K93" s="22">
        <f t="shared" si="13"/>
        <v>258.2</v>
      </c>
      <c r="L93" s="22">
        <f t="shared" si="14"/>
        <v>258.2</v>
      </c>
      <c r="M93" s="28">
        <v>258.2</v>
      </c>
      <c r="N93" s="28"/>
      <c r="O93" s="28"/>
      <c r="P93" s="28"/>
      <c r="Q93" s="28"/>
      <c r="R93" s="28"/>
      <c r="S93" s="28"/>
      <c r="T93" s="28"/>
      <c r="U93" s="28"/>
      <c r="V93" s="22" t="s">
        <v>475</v>
      </c>
      <c r="W93" s="22" t="s">
        <v>488</v>
      </c>
      <c r="X93" s="24" t="s">
        <v>495</v>
      </c>
      <c r="Y93" s="27">
        <v>45432</v>
      </c>
      <c r="Z93" s="22" t="s">
        <v>239</v>
      </c>
      <c r="AA93" s="22"/>
    </row>
    <row r="94" s="4" customFormat="1" ht="105" spans="1:27">
      <c r="A94" s="22">
        <v>87</v>
      </c>
      <c r="B94" s="22" t="s">
        <v>496</v>
      </c>
      <c r="C94" s="22" t="s">
        <v>497</v>
      </c>
      <c r="D94" s="22" t="s">
        <v>462</v>
      </c>
      <c r="E94" s="22" t="s">
        <v>498</v>
      </c>
      <c r="F94" s="22" t="s">
        <v>36</v>
      </c>
      <c r="G94" s="22" t="s">
        <v>350</v>
      </c>
      <c r="H94" s="24" t="s">
        <v>499</v>
      </c>
      <c r="I94" s="22" t="s">
        <v>352</v>
      </c>
      <c r="J94" s="22">
        <v>150</v>
      </c>
      <c r="K94" s="22">
        <f t="shared" si="13"/>
        <v>150</v>
      </c>
      <c r="L94" s="22">
        <f t="shared" si="14"/>
        <v>150</v>
      </c>
      <c r="M94" s="22">
        <v>150</v>
      </c>
      <c r="N94" s="22"/>
      <c r="O94" s="22"/>
      <c r="P94" s="22"/>
      <c r="Q94" s="22"/>
      <c r="R94" s="22"/>
      <c r="S94" s="22"/>
      <c r="T94" s="22"/>
      <c r="U94" s="22"/>
      <c r="V94" s="22" t="s">
        <v>500</v>
      </c>
      <c r="W94" s="22" t="s">
        <v>501</v>
      </c>
      <c r="X94" s="24" t="s">
        <v>502</v>
      </c>
      <c r="Y94" s="27">
        <f>VLOOKUP(B94,[1]项目库!$B:$Y,24,0)</f>
        <v>45279</v>
      </c>
      <c r="Z94" s="22" t="str">
        <f>VLOOKUP(B94,[1]项目库!$B:$Z,25,0)</f>
        <v>叶党农领字〔2023〕77号</v>
      </c>
      <c r="AA94" s="22"/>
    </row>
    <row r="95" s="3" customFormat="1" ht="60" customHeight="1" spans="1:27">
      <c r="A95" s="17" t="s">
        <v>503</v>
      </c>
      <c r="B95" s="18" t="s">
        <v>504</v>
      </c>
      <c r="C95" s="19"/>
      <c r="D95" s="17"/>
      <c r="E95" s="17"/>
      <c r="F95" s="17"/>
      <c r="G95" s="21"/>
      <c r="H95" s="21">
        <v>54</v>
      </c>
      <c r="I95" s="25">
        <f>K95/K5</f>
        <v>0.288047067942837</v>
      </c>
      <c r="J95" s="21"/>
      <c r="K95" s="21">
        <f>SUM(K96:K149)</f>
        <v>50937.1</v>
      </c>
      <c r="L95" s="21">
        <f t="shared" ref="L95:T95" si="15">SUM(L96:L149)</f>
        <v>48937.1</v>
      </c>
      <c r="M95" s="21">
        <f t="shared" si="15"/>
        <v>44048.1</v>
      </c>
      <c r="N95" s="21">
        <f t="shared" si="15"/>
        <v>4431</v>
      </c>
      <c r="O95" s="21">
        <f t="shared" si="15"/>
        <v>458</v>
      </c>
      <c r="P95" s="21">
        <f t="shared" si="15"/>
        <v>0</v>
      </c>
      <c r="Q95" s="21">
        <f t="shared" si="15"/>
        <v>0</v>
      </c>
      <c r="R95" s="21">
        <f t="shared" si="15"/>
        <v>0</v>
      </c>
      <c r="S95" s="21">
        <f t="shared" si="15"/>
        <v>0</v>
      </c>
      <c r="T95" s="21">
        <f t="shared" si="15"/>
        <v>2000</v>
      </c>
      <c r="U95" s="21">
        <f>SUM(U96:U149)</f>
        <v>0</v>
      </c>
      <c r="V95" s="21">
        <f>SUM(V96:V149)</f>
        <v>0</v>
      </c>
      <c r="W95" s="21">
        <f>SUM(W96:W149)</f>
        <v>0</v>
      </c>
      <c r="X95" s="21">
        <f>SUM(X96:X149)</f>
        <v>0</v>
      </c>
      <c r="Y95" s="27"/>
      <c r="Z95" s="22"/>
      <c r="AA95" s="21"/>
    </row>
    <row r="96" s="4" customFormat="1" ht="231" spans="1:27">
      <c r="A96" s="22">
        <v>88</v>
      </c>
      <c r="B96" s="22" t="s">
        <v>505</v>
      </c>
      <c r="C96" s="22" t="s">
        <v>506</v>
      </c>
      <c r="D96" s="22" t="s">
        <v>507</v>
      </c>
      <c r="E96" s="22" t="s">
        <v>508</v>
      </c>
      <c r="F96" s="22" t="s">
        <v>36</v>
      </c>
      <c r="G96" s="22" t="s">
        <v>509</v>
      </c>
      <c r="H96" s="24" t="s">
        <v>510</v>
      </c>
      <c r="I96" s="22" t="s">
        <v>112</v>
      </c>
      <c r="J96" s="22">
        <v>3.5</v>
      </c>
      <c r="K96" s="22">
        <v>1447.9</v>
      </c>
      <c r="L96" s="22">
        <v>447.9</v>
      </c>
      <c r="M96" s="22">
        <v>447.9</v>
      </c>
      <c r="N96" s="22"/>
      <c r="O96" s="22"/>
      <c r="P96" s="22"/>
      <c r="Q96" s="22"/>
      <c r="R96" s="22"/>
      <c r="S96" s="22"/>
      <c r="T96" s="22">
        <v>1000</v>
      </c>
      <c r="U96" s="22"/>
      <c r="V96" s="22" t="s">
        <v>308</v>
      </c>
      <c r="W96" s="22" t="s">
        <v>511</v>
      </c>
      <c r="X96" s="24" t="s">
        <v>512</v>
      </c>
      <c r="Y96" s="27">
        <f>VLOOKUP(B96,[1]项目库!$B:$Y,24,0)</f>
        <v>45279</v>
      </c>
      <c r="Z96" s="22" t="str">
        <f>VLOOKUP(B96,[1]项目库!$B:$Z,25,0)</f>
        <v>叶党农领字〔2023〕77号</v>
      </c>
      <c r="AA96" s="22"/>
    </row>
    <row r="97" s="4" customFormat="1" ht="273" spans="1:27">
      <c r="A97" s="22">
        <v>89</v>
      </c>
      <c r="B97" s="22" t="s">
        <v>513</v>
      </c>
      <c r="C97" s="22" t="s">
        <v>514</v>
      </c>
      <c r="D97" s="22" t="s">
        <v>507</v>
      </c>
      <c r="E97" s="22" t="s">
        <v>508</v>
      </c>
      <c r="F97" s="22" t="s">
        <v>36</v>
      </c>
      <c r="G97" s="22" t="s">
        <v>515</v>
      </c>
      <c r="H97" s="24" t="s">
        <v>516</v>
      </c>
      <c r="I97" s="22" t="s">
        <v>455</v>
      </c>
      <c r="J97" s="22">
        <v>333</v>
      </c>
      <c r="K97" s="22">
        <f>SUM(L97,S97,T97,U97)</f>
        <v>2300</v>
      </c>
      <c r="L97" s="22">
        <f>SUM(M97:R97)</f>
        <v>1300</v>
      </c>
      <c r="M97" s="22">
        <v>1300</v>
      </c>
      <c r="N97" s="22"/>
      <c r="O97" s="22"/>
      <c r="P97" s="22"/>
      <c r="Q97" s="22"/>
      <c r="R97" s="22"/>
      <c r="S97" s="22"/>
      <c r="T97" s="22">
        <v>1000</v>
      </c>
      <c r="U97" s="22"/>
      <c r="V97" s="22" t="s">
        <v>308</v>
      </c>
      <c r="W97" s="22" t="s">
        <v>309</v>
      </c>
      <c r="X97" s="24" t="s">
        <v>517</v>
      </c>
      <c r="Y97" s="27">
        <f>VLOOKUP(B97,[1]项目库!$B:$Y,24,0)</f>
        <v>45279</v>
      </c>
      <c r="Z97" s="22" t="str">
        <f>VLOOKUP(B97,[1]项目库!$B:$Z,25,0)</f>
        <v>叶党农领字〔2023〕77号</v>
      </c>
      <c r="AA97" s="22"/>
    </row>
    <row r="98" s="4" customFormat="1" ht="105" spans="1:27">
      <c r="A98" s="22">
        <v>90</v>
      </c>
      <c r="B98" s="22" t="s">
        <v>518</v>
      </c>
      <c r="C98" s="22" t="s">
        <v>519</v>
      </c>
      <c r="D98" s="22" t="s">
        <v>507</v>
      </c>
      <c r="E98" s="22" t="s">
        <v>508</v>
      </c>
      <c r="F98" s="22" t="s">
        <v>36</v>
      </c>
      <c r="G98" s="22" t="s">
        <v>520</v>
      </c>
      <c r="H98" s="24" t="s">
        <v>521</v>
      </c>
      <c r="I98" s="22" t="s">
        <v>455</v>
      </c>
      <c r="J98" s="22">
        <v>100</v>
      </c>
      <c r="K98" s="22">
        <f>SUM(L98,S98,T98,U98)</f>
        <v>870</v>
      </c>
      <c r="L98" s="22">
        <v>870</v>
      </c>
      <c r="M98" s="22">
        <v>870</v>
      </c>
      <c r="N98" s="22"/>
      <c r="O98" s="22"/>
      <c r="P98" s="22"/>
      <c r="Q98" s="22"/>
      <c r="R98" s="22"/>
      <c r="S98" s="22"/>
      <c r="T98" s="22"/>
      <c r="U98" s="22"/>
      <c r="V98" s="22" t="s">
        <v>308</v>
      </c>
      <c r="W98" s="22" t="s">
        <v>309</v>
      </c>
      <c r="X98" s="24" t="s">
        <v>522</v>
      </c>
      <c r="Y98" s="27">
        <f>VLOOKUP(B98,[1]项目库!$B:$Y,24,0)</f>
        <v>45279</v>
      </c>
      <c r="Z98" s="22" t="str">
        <f>VLOOKUP(B98,[1]项目库!$B:$Z,25,0)</f>
        <v>叶党农领字〔2023〕77号</v>
      </c>
      <c r="AA98" s="22"/>
    </row>
    <row r="99" s="4" customFormat="1" ht="105" spans="1:27">
      <c r="A99" s="22">
        <v>91</v>
      </c>
      <c r="B99" s="22" t="s">
        <v>523</v>
      </c>
      <c r="C99" s="22" t="s">
        <v>524</v>
      </c>
      <c r="D99" s="22" t="s">
        <v>507</v>
      </c>
      <c r="E99" s="22" t="s">
        <v>508</v>
      </c>
      <c r="F99" s="22" t="s">
        <v>36</v>
      </c>
      <c r="G99" s="22" t="s">
        <v>525</v>
      </c>
      <c r="H99" s="24" t="s">
        <v>526</v>
      </c>
      <c r="I99" s="22" t="s">
        <v>455</v>
      </c>
      <c r="J99" s="22">
        <v>231</v>
      </c>
      <c r="K99" s="22">
        <f t="shared" ref="K99:K116" si="16">SUM(L99,S99,T99,U99)</f>
        <v>402</v>
      </c>
      <c r="L99" s="22">
        <f t="shared" ref="L99:L116" si="17">SUM(M99:R99)</f>
        <v>402</v>
      </c>
      <c r="M99" s="22">
        <v>402</v>
      </c>
      <c r="N99" s="22"/>
      <c r="O99" s="22"/>
      <c r="P99" s="22"/>
      <c r="Q99" s="22"/>
      <c r="R99" s="22"/>
      <c r="S99" s="22"/>
      <c r="T99" s="22"/>
      <c r="U99" s="22"/>
      <c r="V99" s="22" t="s">
        <v>308</v>
      </c>
      <c r="W99" s="22" t="s">
        <v>309</v>
      </c>
      <c r="X99" s="24" t="s">
        <v>527</v>
      </c>
      <c r="Y99" s="27">
        <f>VLOOKUP(B99,[1]项目库!$B:$Y,24,0)</f>
        <v>45279</v>
      </c>
      <c r="Z99" s="22" t="str">
        <f>VLOOKUP(B99,[1]项目库!$B:$Z,25,0)</f>
        <v>叶党农领字〔2023〕77号</v>
      </c>
      <c r="AA99" s="22"/>
    </row>
    <row r="100" s="4" customFormat="1" ht="105" spans="1:27">
      <c r="A100" s="22">
        <v>92</v>
      </c>
      <c r="B100" s="22" t="s">
        <v>528</v>
      </c>
      <c r="C100" s="22" t="s">
        <v>529</v>
      </c>
      <c r="D100" s="22" t="s">
        <v>507</v>
      </c>
      <c r="E100" s="22" t="s">
        <v>508</v>
      </c>
      <c r="F100" s="22" t="s">
        <v>36</v>
      </c>
      <c r="G100" s="22" t="s">
        <v>411</v>
      </c>
      <c r="H100" s="24" t="s">
        <v>530</v>
      </c>
      <c r="I100" s="22" t="s">
        <v>455</v>
      </c>
      <c r="J100" s="22">
        <v>550</v>
      </c>
      <c r="K100" s="22">
        <f t="shared" si="16"/>
        <v>522</v>
      </c>
      <c r="L100" s="22">
        <f t="shared" si="17"/>
        <v>522</v>
      </c>
      <c r="M100" s="22">
        <v>522</v>
      </c>
      <c r="N100" s="22"/>
      <c r="O100" s="22"/>
      <c r="P100" s="22"/>
      <c r="Q100" s="22"/>
      <c r="R100" s="22"/>
      <c r="S100" s="22"/>
      <c r="T100" s="22"/>
      <c r="U100" s="22"/>
      <c r="V100" s="22" t="s">
        <v>308</v>
      </c>
      <c r="W100" s="22" t="s">
        <v>309</v>
      </c>
      <c r="X100" s="24" t="s">
        <v>531</v>
      </c>
      <c r="Y100" s="27">
        <f>VLOOKUP(B100,[1]项目库!$B:$Y,24,0)</f>
        <v>45279</v>
      </c>
      <c r="Z100" s="22" t="str">
        <f>VLOOKUP(B100,[1]项目库!$B:$Z,25,0)</f>
        <v>叶党农领字〔2023〕77号</v>
      </c>
      <c r="AA100" s="22"/>
    </row>
    <row r="101" s="4" customFormat="1" ht="105" spans="1:27">
      <c r="A101" s="22">
        <v>93</v>
      </c>
      <c r="B101" s="22" t="s">
        <v>532</v>
      </c>
      <c r="C101" s="22" t="s">
        <v>533</v>
      </c>
      <c r="D101" s="22" t="s">
        <v>507</v>
      </c>
      <c r="E101" s="22" t="s">
        <v>508</v>
      </c>
      <c r="F101" s="22" t="s">
        <v>36</v>
      </c>
      <c r="G101" s="22" t="s">
        <v>534</v>
      </c>
      <c r="H101" s="24" t="s">
        <v>535</v>
      </c>
      <c r="I101" s="22" t="s">
        <v>455</v>
      </c>
      <c r="J101" s="22">
        <v>244</v>
      </c>
      <c r="K101" s="22">
        <f t="shared" si="16"/>
        <v>360</v>
      </c>
      <c r="L101" s="22">
        <f t="shared" si="17"/>
        <v>360</v>
      </c>
      <c r="M101" s="22">
        <v>360</v>
      </c>
      <c r="N101" s="22"/>
      <c r="O101" s="22"/>
      <c r="P101" s="22"/>
      <c r="Q101" s="22"/>
      <c r="R101" s="22"/>
      <c r="S101" s="22"/>
      <c r="T101" s="22"/>
      <c r="U101" s="22"/>
      <c r="V101" s="22" t="s">
        <v>308</v>
      </c>
      <c r="W101" s="22" t="s">
        <v>309</v>
      </c>
      <c r="X101" s="24" t="s">
        <v>536</v>
      </c>
      <c r="Y101" s="27">
        <f>VLOOKUP(B101,[1]项目库!$B:$Y,24,0)</f>
        <v>45279</v>
      </c>
      <c r="Z101" s="22" t="str">
        <f>VLOOKUP(B101,[1]项目库!$B:$Z,25,0)</f>
        <v>叶党农领字〔2023〕77号</v>
      </c>
      <c r="AA101" s="22"/>
    </row>
    <row r="102" s="4" customFormat="1" ht="105" spans="1:27">
      <c r="A102" s="22">
        <v>94</v>
      </c>
      <c r="B102" s="22" t="s">
        <v>537</v>
      </c>
      <c r="C102" s="22" t="s">
        <v>538</v>
      </c>
      <c r="D102" s="22" t="s">
        <v>507</v>
      </c>
      <c r="E102" s="22" t="s">
        <v>508</v>
      </c>
      <c r="F102" s="22" t="s">
        <v>36</v>
      </c>
      <c r="G102" s="22" t="s">
        <v>539</v>
      </c>
      <c r="H102" s="24" t="s">
        <v>540</v>
      </c>
      <c r="I102" s="22" t="s">
        <v>455</v>
      </c>
      <c r="J102" s="22">
        <v>233</v>
      </c>
      <c r="K102" s="22">
        <f t="shared" si="16"/>
        <v>402</v>
      </c>
      <c r="L102" s="22">
        <f t="shared" si="17"/>
        <v>402</v>
      </c>
      <c r="M102" s="22">
        <v>402</v>
      </c>
      <c r="N102" s="22"/>
      <c r="O102" s="22"/>
      <c r="P102" s="22"/>
      <c r="Q102" s="22"/>
      <c r="R102" s="22"/>
      <c r="S102" s="22"/>
      <c r="T102" s="22"/>
      <c r="U102" s="22"/>
      <c r="V102" s="22" t="s">
        <v>308</v>
      </c>
      <c r="W102" s="22" t="s">
        <v>309</v>
      </c>
      <c r="X102" s="24" t="s">
        <v>527</v>
      </c>
      <c r="Y102" s="27">
        <f>VLOOKUP(B102,[1]项目库!$B:$Y,24,0)</f>
        <v>45279</v>
      </c>
      <c r="Z102" s="22" t="str">
        <f>VLOOKUP(B102,[1]项目库!$B:$Z,25,0)</f>
        <v>叶党农领字〔2023〕77号</v>
      </c>
      <c r="AA102" s="22"/>
    </row>
    <row r="103" s="4" customFormat="1" ht="126" spans="1:27">
      <c r="A103" s="22">
        <v>95</v>
      </c>
      <c r="B103" s="22" t="s">
        <v>541</v>
      </c>
      <c r="C103" s="22" t="s">
        <v>542</v>
      </c>
      <c r="D103" s="22" t="s">
        <v>507</v>
      </c>
      <c r="E103" s="22" t="s">
        <v>508</v>
      </c>
      <c r="F103" s="22" t="s">
        <v>36</v>
      </c>
      <c r="G103" s="22" t="s">
        <v>543</v>
      </c>
      <c r="H103" s="24" t="s">
        <v>544</v>
      </c>
      <c r="I103" s="22" t="s">
        <v>455</v>
      </c>
      <c r="J103" s="22">
        <v>97</v>
      </c>
      <c r="K103" s="22">
        <f t="shared" si="16"/>
        <v>390</v>
      </c>
      <c r="L103" s="22">
        <f t="shared" si="17"/>
        <v>390</v>
      </c>
      <c r="M103" s="22">
        <v>390</v>
      </c>
      <c r="N103" s="22"/>
      <c r="O103" s="22"/>
      <c r="P103" s="22"/>
      <c r="Q103" s="22"/>
      <c r="R103" s="22"/>
      <c r="S103" s="22"/>
      <c r="T103" s="22"/>
      <c r="U103" s="22"/>
      <c r="V103" s="22" t="s">
        <v>308</v>
      </c>
      <c r="W103" s="22" t="s">
        <v>309</v>
      </c>
      <c r="X103" s="24" t="s">
        <v>545</v>
      </c>
      <c r="Y103" s="27">
        <f>VLOOKUP(B103,[1]项目库!$B:$Y,24,0)</f>
        <v>45279</v>
      </c>
      <c r="Z103" s="22" t="str">
        <f>VLOOKUP(B103,[1]项目库!$B:$Z,25,0)</f>
        <v>叶党农领字〔2023〕77号</v>
      </c>
      <c r="AA103" s="22"/>
    </row>
    <row r="104" s="4" customFormat="1" ht="105" spans="1:27">
      <c r="A104" s="22">
        <v>96</v>
      </c>
      <c r="B104" s="22" t="s">
        <v>546</v>
      </c>
      <c r="C104" s="22" t="s">
        <v>547</v>
      </c>
      <c r="D104" s="22" t="s">
        <v>507</v>
      </c>
      <c r="E104" s="22" t="s">
        <v>508</v>
      </c>
      <c r="F104" s="22" t="s">
        <v>36</v>
      </c>
      <c r="G104" s="22" t="s">
        <v>548</v>
      </c>
      <c r="H104" s="24" t="s">
        <v>549</v>
      </c>
      <c r="I104" s="22" t="s">
        <v>455</v>
      </c>
      <c r="J104" s="22">
        <v>346</v>
      </c>
      <c r="K104" s="22">
        <f t="shared" si="16"/>
        <v>714</v>
      </c>
      <c r="L104" s="22">
        <f t="shared" si="17"/>
        <v>714</v>
      </c>
      <c r="M104" s="22">
        <v>714</v>
      </c>
      <c r="N104" s="22"/>
      <c r="O104" s="22"/>
      <c r="P104" s="22"/>
      <c r="Q104" s="22"/>
      <c r="R104" s="22"/>
      <c r="S104" s="22"/>
      <c r="T104" s="22"/>
      <c r="U104" s="22"/>
      <c r="V104" s="22" t="s">
        <v>308</v>
      </c>
      <c r="W104" s="22" t="s">
        <v>309</v>
      </c>
      <c r="X104" s="24" t="s">
        <v>550</v>
      </c>
      <c r="Y104" s="27">
        <f>VLOOKUP(B104,[1]项目库!$B:$Y,24,0)</f>
        <v>45279</v>
      </c>
      <c r="Z104" s="22" t="str">
        <f>VLOOKUP(B104,[1]项目库!$B:$Z,25,0)</f>
        <v>叶党农领字〔2023〕77号</v>
      </c>
      <c r="AA104" s="22"/>
    </row>
    <row r="105" s="4" customFormat="1" ht="105" spans="1:27">
      <c r="A105" s="22">
        <v>97</v>
      </c>
      <c r="B105" s="22" t="s">
        <v>551</v>
      </c>
      <c r="C105" s="22" t="s">
        <v>552</v>
      </c>
      <c r="D105" s="22" t="s">
        <v>507</v>
      </c>
      <c r="E105" s="22" t="s">
        <v>508</v>
      </c>
      <c r="F105" s="22" t="s">
        <v>36</v>
      </c>
      <c r="G105" s="22" t="s">
        <v>553</v>
      </c>
      <c r="H105" s="24" t="s">
        <v>554</v>
      </c>
      <c r="I105" s="22" t="s">
        <v>455</v>
      </c>
      <c r="J105" s="22">
        <v>163</v>
      </c>
      <c r="K105" s="22">
        <f t="shared" si="16"/>
        <v>350</v>
      </c>
      <c r="L105" s="22">
        <f t="shared" si="17"/>
        <v>350</v>
      </c>
      <c r="M105" s="22">
        <v>350</v>
      </c>
      <c r="N105" s="22"/>
      <c r="O105" s="22"/>
      <c r="P105" s="22"/>
      <c r="Q105" s="22"/>
      <c r="R105" s="22"/>
      <c r="S105" s="22"/>
      <c r="T105" s="22"/>
      <c r="U105" s="22"/>
      <c r="V105" s="22" t="s">
        <v>308</v>
      </c>
      <c r="W105" s="22" t="s">
        <v>309</v>
      </c>
      <c r="X105" s="24" t="s">
        <v>555</v>
      </c>
      <c r="Y105" s="27">
        <f>VLOOKUP(B105,[1]项目库!$B:$Y,24,0)</f>
        <v>45279</v>
      </c>
      <c r="Z105" s="22" t="str">
        <f>VLOOKUP(B105,[1]项目库!$B:$Z,25,0)</f>
        <v>叶党农领字〔2023〕77号</v>
      </c>
      <c r="AA105" s="22"/>
    </row>
    <row r="106" s="4" customFormat="1" ht="105" spans="1:27">
      <c r="A106" s="22">
        <v>98</v>
      </c>
      <c r="B106" s="22" t="s">
        <v>556</v>
      </c>
      <c r="C106" s="22" t="s">
        <v>557</v>
      </c>
      <c r="D106" s="22" t="s">
        <v>507</v>
      </c>
      <c r="E106" s="22" t="s">
        <v>508</v>
      </c>
      <c r="F106" s="22" t="s">
        <v>36</v>
      </c>
      <c r="G106" s="22" t="s">
        <v>558</v>
      </c>
      <c r="H106" s="24" t="s">
        <v>559</v>
      </c>
      <c r="I106" s="22" t="s">
        <v>455</v>
      </c>
      <c r="J106" s="22">
        <v>70</v>
      </c>
      <c r="K106" s="22">
        <f t="shared" si="16"/>
        <v>110</v>
      </c>
      <c r="L106" s="22">
        <f t="shared" si="17"/>
        <v>110</v>
      </c>
      <c r="M106" s="22">
        <v>110</v>
      </c>
      <c r="N106" s="22"/>
      <c r="O106" s="22"/>
      <c r="P106" s="22"/>
      <c r="Q106" s="22"/>
      <c r="R106" s="22"/>
      <c r="S106" s="22"/>
      <c r="T106" s="22"/>
      <c r="U106" s="22"/>
      <c r="V106" s="22" t="s">
        <v>308</v>
      </c>
      <c r="W106" s="22" t="s">
        <v>309</v>
      </c>
      <c r="X106" s="24" t="s">
        <v>560</v>
      </c>
      <c r="Y106" s="27">
        <f>VLOOKUP(B106,[1]项目库!$B:$Y,24,0)</f>
        <v>45279</v>
      </c>
      <c r="Z106" s="22" t="str">
        <f>VLOOKUP(B106,[1]项目库!$B:$Z,25,0)</f>
        <v>叶党农领字〔2023〕77号</v>
      </c>
      <c r="AA106" s="22"/>
    </row>
    <row r="107" s="4" customFormat="1" ht="105" spans="1:27">
      <c r="A107" s="22">
        <v>99</v>
      </c>
      <c r="B107" s="22" t="s">
        <v>561</v>
      </c>
      <c r="C107" s="22" t="s">
        <v>562</v>
      </c>
      <c r="D107" s="22" t="s">
        <v>507</v>
      </c>
      <c r="E107" s="22" t="s">
        <v>508</v>
      </c>
      <c r="F107" s="22" t="s">
        <v>36</v>
      </c>
      <c r="G107" s="22" t="s">
        <v>563</v>
      </c>
      <c r="H107" s="24" t="s">
        <v>564</v>
      </c>
      <c r="I107" s="22" t="s">
        <v>455</v>
      </c>
      <c r="J107" s="22">
        <v>225</v>
      </c>
      <c r="K107" s="22">
        <f t="shared" si="16"/>
        <v>487.5</v>
      </c>
      <c r="L107" s="22">
        <f t="shared" si="17"/>
        <v>487.5</v>
      </c>
      <c r="M107" s="22">
        <v>487.5</v>
      </c>
      <c r="N107" s="22"/>
      <c r="O107" s="22"/>
      <c r="P107" s="22"/>
      <c r="Q107" s="22"/>
      <c r="R107" s="22"/>
      <c r="S107" s="22"/>
      <c r="T107" s="22"/>
      <c r="U107" s="22"/>
      <c r="V107" s="22" t="s">
        <v>308</v>
      </c>
      <c r="W107" s="22" t="s">
        <v>309</v>
      </c>
      <c r="X107" s="24" t="s">
        <v>565</v>
      </c>
      <c r="Y107" s="27">
        <f>VLOOKUP(B107,[1]项目库!$B:$Y,24,0)</f>
        <v>45279</v>
      </c>
      <c r="Z107" s="22" t="str">
        <f>VLOOKUP(B107,[1]项目库!$B:$Z,25,0)</f>
        <v>叶党农领字〔2023〕77号</v>
      </c>
      <c r="AA107" s="22"/>
    </row>
    <row r="108" s="4" customFormat="1" ht="105" spans="1:27">
      <c r="A108" s="22">
        <v>100</v>
      </c>
      <c r="B108" s="22" t="s">
        <v>566</v>
      </c>
      <c r="C108" s="22" t="s">
        <v>567</v>
      </c>
      <c r="D108" s="22" t="s">
        <v>507</v>
      </c>
      <c r="E108" s="22" t="s">
        <v>508</v>
      </c>
      <c r="F108" s="22" t="s">
        <v>36</v>
      </c>
      <c r="G108" s="22" t="s">
        <v>568</v>
      </c>
      <c r="H108" s="24" t="s">
        <v>569</v>
      </c>
      <c r="I108" s="22" t="s">
        <v>455</v>
      </c>
      <c r="J108" s="22">
        <v>280</v>
      </c>
      <c r="K108" s="22">
        <f t="shared" si="16"/>
        <v>325</v>
      </c>
      <c r="L108" s="22">
        <f t="shared" si="17"/>
        <v>325</v>
      </c>
      <c r="M108" s="22">
        <v>325</v>
      </c>
      <c r="N108" s="22"/>
      <c r="O108" s="22"/>
      <c r="P108" s="22"/>
      <c r="Q108" s="22"/>
      <c r="R108" s="22"/>
      <c r="S108" s="22"/>
      <c r="T108" s="22"/>
      <c r="U108" s="22"/>
      <c r="V108" s="22" t="s">
        <v>308</v>
      </c>
      <c r="W108" s="22" t="s">
        <v>309</v>
      </c>
      <c r="X108" s="24" t="s">
        <v>570</v>
      </c>
      <c r="Y108" s="27">
        <f>VLOOKUP(B108,[1]项目库!$B:$Y,24,0)</f>
        <v>45279</v>
      </c>
      <c r="Z108" s="22" t="str">
        <f>VLOOKUP(B108,[1]项目库!$B:$Z,25,0)</f>
        <v>叶党农领字〔2023〕77号</v>
      </c>
      <c r="AA108" s="22"/>
    </row>
    <row r="109" s="4" customFormat="1" ht="105" spans="1:27">
      <c r="A109" s="22">
        <v>101</v>
      </c>
      <c r="B109" s="22" t="s">
        <v>571</v>
      </c>
      <c r="C109" s="22" t="s">
        <v>572</v>
      </c>
      <c r="D109" s="22" t="s">
        <v>507</v>
      </c>
      <c r="E109" s="22" t="s">
        <v>508</v>
      </c>
      <c r="F109" s="22" t="s">
        <v>36</v>
      </c>
      <c r="G109" s="22" t="s">
        <v>573</v>
      </c>
      <c r="H109" s="24" t="s">
        <v>574</v>
      </c>
      <c r="I109" s="22" t="s">
        <v>455</v>
      </c>
      <c r="J109" s="22">
        <v>187</v>
      </c>
      <c r="K109" s="22">
        <f t="shared" si="16"/>
        <v>285</v>
      </c>
      <c r="L109" s="22">
        <f t="shared" si="17"/>
        <v>285</v>
      </c>
      <c r="M109" s="22">
        <v>285</v>
      </c>
      <c r="N109" s="22"/>
      <c r="O109" s="22"/>
      <c r="P109" s="22"/>
      <c r="Q109" s="22"/>
      <c r="R109" s="22"/>
      <c r="S109" s="22"/>
      <c r="T109" s="22"/>
      <c r="U109" s="22"/>
      <c r="V109" s="22" t="s">
        <v>308</v>
      </c>
      <c r="W109" s="22" t="s">
        <v>309</v>
      </c>
      <c r="X109" s="24" t="s">
        <v>570</v>
      </c>
      <c r="Y109" s="27">
        <f>VLOOKUP(B109,[1]项目库!$B:$Y,24,0)</f>
        <v>45279</v>
      </c>
      <c r="Z109" s="22" t="str">
        <f>VLOOKUP(B109,[1]项目库!$B:$Z,25,0)</f>
        <v>叶党农领字〔2023〕77号</v>
      </c>
      <c r="AA109" s="22"/>
    </row>
    <row r="110" s="4" customFormat="1" ht="105" spans="1:27">
      <c r="A110" s="22">
        <v>102</v>
      </c>
      <c r="B110" s="22" t="s">
        <v>575</v>
      </c>
      <c r="C110" s="22" t="s">
        <v>576</v>
      </c>
      <c r="D110" s="22" t="s">
        <v>507</v>
      </c>
      <c r="E110" s="22" t="s">
        <v>508</v>
      </c>
      <c r="F110" s="22" t="s">
        <v>36</v>
      </c>
      <c r="G110" s="22" t="s">
        <v>577</v>
      </c>
      <c r="H110" s="24" t="s">
        <v>578</v>
      </c>
      <c r="I110" s="22" t="s">
        <v>455</v>
      </c>
      <c r="J110" s="22">
        <v>309</v>
      </c>
      <c r="K110" s="22">
        <f t="shared" si="16"/>
        <v>362</v>
      </c>
      <c r="L110" s="22">
        <f t="shared" si="17"/>
        <v>362</v>
      </c>
      <c r="M110" s="22">
        <v>362</v>
      </c>
      <c r="N110" s="22"/>
      <c r="O110" s="22"/>
      <c r="P110" s="22"/>
      <c r="Q110" s="22"/>
      <c r="R110" s="22"/>
      <c r="S110" s="22"/>
      <c r="T110" s="22"/>
      <c r="U110" s="22"/>
      <c r="V110" s="22" t="s">
        <v>308</v>
      </c>
      <c r="W110" s="22" t="s">
        <v>309</v>
      </c>
      <c r="X110" s="24" t="s">
        <v>527</v>
      </c>
      <c r="Y110" s="27">
        <f>VLOOKUP(B110,[1]项目库!$B:$Y,24,0)</f>
        <v>45279</v>
      </c>
      <c r="Z110" s="22" t="str">
        <f>VLOOKUP(B110,[1]项目库!$B:$Z,25,0)</f>
        <v>叶党农领字〔2023〕77号</v>
      </c>
      <c r="AA110" s="22"/>
    </row>
    <row r="111" s="4" customFormat="1" ht="105" spans="1:27">
      <c r="A111" s="22">
        <v>103</v>
      </c>
      <c r="B111" s="22" t="s">
        <v>579</v>
      </c>
      <c r="C111" s="22" t="s">
        <v>580</v>
      </c>
      <c r="D111" s="22" t="s">
        <v>507</v>
      </c>
      <c r="E111" s="22" t="s">
        <v>508</v>
      </c>
      <c r="F111" s="22" t="s">
        <v>36</v>
      </c>
      <c r="G111" s="22" t="s">
        <v>581</v>
      </c>
      <c r="H111" s="24" t="s">
        <v>582</v>
      </c>
      <c r="I111" s="22" t="s">
        <v>455</v>
      </c>
      <c r="J111" s="22">
        <v>201</v>
      </c>
      <c r="K111" s="22">
        <f t="shared" si="16"/>
        <v>610</v>
      </c>
      <c r="L111" s="22">
        <f t="shared" si="17"/>
        <v>610</v>
      </c>
      <c r="M111" s="22">
        <v>610</v>
      </c>
      <c r="N111" s="22"/>
      <c r="O111" s="22"/>
      <c r="P111" s="22"/>
      <c r="Q111" s="22"/>
      <c r="R111" s="22"/>
      <c r="S111" s="22"/>
      <c r="T111" s="22"/>
      <c r="U111" s="22"/>
      <c r="V111" s="22" t="s">
        <v>308</v>
      </c>
      <c r="W111" s="22" t="s">
        <v>309</v>
      </c>
      <c r="X111" s="24" t="s">
        <v>583</v>
      </c>
      <c r="Y111" s="27">
        <f>VLOOKUP(B111,[1]项目库!$B:$Y,24,0)</f>
        <v>45279</v>
      </c>
      <c r="Z111" s="22" t="str">
        <f>VLOOKUP(B111,[1]项目库!$B:$Z,25,0)</f>
        <v>叶党农领字〔2023〕77号</v>
      </c>
      <c r="AA111" s="22"/>
    </row>
    <row r="112" s="4" customFormat="1" ht="105" spans="1:27">
      <c r="A112" s="22">
        <v>104</v>
      </c>
      <c r="B112" s="22" t="s">
        <v>584</v>
      </c>
      <c r="C112" s="22" t="s">
        <v>585</v>
      </c>
      <c r="D112" s="22" t="s">
        <v>507</v>
      </c>
      <c r="E112" s="22" t="s">
        <v>508</v>
      </c>
      <c r="F112" s="22" t="s">
        <v>36</v>
      </c>
      <c r="G112" s="22" t="s">
        <v>586</v>
      </c>
      <c r="H112" s="24" t="s">
        <v>587</v>
      </c>
      <c r="I112" s="22" t="s">
        <v>455</v>
      </c>
      <c r="J112" s="22">
        <v>283</v>
      </c>
      <c r="K112" s="22">
        <f t="shared" si="16"/>
        <v>650</v>
      </c>
      <c r="L112" s="22">
        <f t="shared" si="17"/>
        <v>650</v>
      </c>
      <c r="M112" s="22">
        <v>650</v>
      </c>
      <c r="N112" s="22"/>
      <c r="O112" s="22"/>
      <c r="P112" s="22"/>
      <c r="Q112" s="22"/>
      <c r="R112" s="22"/>
      <c r="S112" s="22"/>
      <c r="T112" s="22"/>
      <c r="U112" s="22"/>
      <c r="V112" s="22" t="s">
        <v>308</v>
      </c>
      <c r="W112" s="22" t="s">
        <v>309</v>
      </c>
      <c r="X112" s="24" t="s">
        <v>588</v>
      </c>
      <c r="Y112" s="27">
        <f>VLOOKUP(B112,[1]项目库!$B:$Y,24,0)</f>
        <v>45279</v>
      </c>
      <c r="Z112" s="22" t="str">
        <f>VLOOKUP(B112,[1]项目库!$B:$Z,25,0)</f>
        <v>叶党农领字〔2023〕77号</v>
      </c>
      <c r="AA112" s="22"/>
    </row>
    <row r="113" s="4" customFormat="1" ht="126" spans="1:27">
      <c r="A113" s="22">
        <v>105</v>
      </c>
      <c r="B113" s="22" t="s">
        <v>589</v>
      </c>
      <c r="C113" s="22" t="s">
        <v>590</v>
      </c>
      <c r="D113" s="22" t="s">
        <v>507</v>
      </c>
      <c r="E113" s="22" t="s">
        <v>591</v>
      </c>
      <c r="F113" s="22" t="s">
        <v>36</v>
      </c>
      <c r="G113" s="22" t="s">
        <v>592</v>
      </c>
      <c r="H113" s="24" t="s">
        <v>593</v>
      </c>
      <c r="I113" s="22" t="s">
        <v>112</v>
      </c>
      <c r="J113" s="22">
        <v>8.2</v>
      </c>
      <c r="K113" s="22">
        <f t="shared" si="16"/>
        <v>594</v>
      </c>
      <c r="L113" s="22">
        <f t="shared" si="17"/>
        <v>594</v>
      </c>
      <c r="M113" s="22">
        <v>594</v>
      </c>
      <c r="N113" s="22"/>
      <c r="O113" s="22"/>
      <c r="P113" s="22"/>
      <c r="Q113" s="22"/>
      <c r="R113" s="22"/>
      <c r="S113" s="22"/>
      <c r="T113" s="22"/>
      <c r="U113" s="22"/>
      <c r="V113" s="22" t="s">
        <v>308</v>
      </c>
      <c r="W113" s="22" t="s">
        <v>309</v>
      </c>
      <c r="X113" s="24" t="s">
        <v>594</v>
      </c>
      <c r="Y113" s="27">
        <f>VLOOKUP(B113,[1]项目库!$B:$Y,24,0)</f>
        <v>45279</v>
      </c>
      <c r="Z113" s="22" t="str">
        <f>VLOOKUP(B113,[1]项目库!$B:$Z,25,0)</f>
        <v>叶党农领字〔2023〕77号</v>
      </c>
      <c r="AA113" s="22"/>
    </row>
    <row r="114" s="4" customFormat="1" ht="126" spans="1:27">
      <c r="A114" s="22">
        <v>106</v>
      </c>
      <c r="B114" s="22" t="s">
        <v>595</v>
      </c>
      <c r="C114" s="22" t="s">
        <v>596</v>
      </c>
      <c r="D114" s="22" t="s">
        <v>507</v>
      </c>
      <c r="E114" s="22" t="s">
        <v>508</v>
      </c>
      <c r="F114" s="22" t="s">
        <v>36</v>
      </c>
      <c r="G114" s="22" t="s">
        <v>597</v>
      </c>
      <c r="H114" s="24" t="s">
        <v>598</v>
      </c>
      <c r="I114" s="22" t="s">
        <v>455</v>
      </c>
      <c r="J114" s="22">
        <v>280</v>
      </c>
      <c r="K114" s="22">
        <f t="shared" si="16"/>
        <v>550</v>
      </c>
      <c r="L114" s="22">
        <f t="shared" si="17"/>
        <v>550</v>
      </c>
      <c r="M114" s="22">
        <v>550</v>
      </c>
      <c r="N114" s="22"/>
      <c r="O114" s="22"/>
      <c r="P114" s="22"/>
      <c r="Q114" s="22"/>
      <c r="R114" s="22"/>
      <c r="S114" s="22"/>
      <c r="T114" s="22"/>
      <c r="U114" s="22"/>
      <c r="V114" s="22" t="s">
        <v>308</v>
      </c>
      <c r="W114" s="22" t="s">
        <v>309</v>
      </c>
      <c r="X114" s="24" t="s">
        <v>599</v>
      </c>
      <c r="Y114" s="27">
        <f>VLOOKUP(B114,[1]项目库!$B:$Y,24,0)</f>
        <v>45279</v>
      </c>
      <c r="Z114" s="22" t="str">
        <f>VLOOKUP(B114,[1]项目库!$B:$Z,25,0)</f>
        <v>叶党农领字〔2023〕77号</v>
      </c>
      <c r="AA114" s="22"/>
    </row>
    <row r="115" s="4" customFormat="1" ht="105" spans="1:27">
      <c r="A115" s="22">
        <v>107</v>
      </c>
      <c r="B115" s="22" t="s">
        <v>600</v>
      </c>
      <c r="C115" s="22" t="s">
        <v>601</v>
      </c>
      <c r="D115" s="22" t="s">
        <v>507</v>
      </c>
      <c r="E115" s="22" t="s">
        <v>508</v>
      </c>
      <c r="F115" s="22" t="s">
        <v>36</v>
      </c>
      <c r="G115" s="22" t="s">
        <v>602</v>
      </c>
      <c r="H115" s="24" t="s">
        <v>603</v>
      </c>
      <c r="I115" s="22" t="s">
        <v>455</v>
      </c>
      <c r="J115" s="22">
        <v>120</v>
      </c>
      <c r="K115" s="22">
        <f t="shared" si="16"/>
        <v>360</v>
      </c>
      <c r="L115" s="22">
        <f t="shared" si="17"/>
        <v>360</v>
      </c>
      <c r="M115" s="22">
        <v>360</v>
      </c>
      <c r="N115" s="22"/>
      <c r="O115" s="22"/>
      <c r="P115" s="22"/>
      <c r="Q115" s="22"/>
      <c r="R115" s="22"/>
      <c r="S115" s="22"/>
      <c r="T115" s="22"/>
      <c r="U115" s="22"/>
      <c r="V115" s="22" t="s">
        <v>308</v>
      </c>
      <c r="W115" s="22" t="s">
        <v>309</v>
      </c>
      <c r="X115" s="24" t="s">
        <v>604</v>
      </c>
      <c r="Y115" s="27">
        <f>VLOOKUP(B115,[1]项目库!$B:$Y,24,0)</f>
        <v>45279</v>
      </c>
      <c r="Z115" s="22" t="str">
        <f>VLOOKUP(B115,[1]项目库!$B:$Z,25,0)</f>
        <v>叶党农领字〔2023〕77号</v>
      </c>
      <c r="AA115" s="22"/>
    </row>
    <row r="116" s="4" customFormat="1" ht="126" spans="1:27">
      <c r="A116" s="22">
        <v>108</v>
      </c>
      <c r="B116" s="22" t="s">
        <v>605</v>
      </c>
      <c r="C116" s="22" t="s">
        <v>606</v>
      </c>
      <c r="D116" s="22" t="s">
        <v>507</v>
      </c>
      <c r="E116" s="22" t="s">
        <v>508</v>
      </c>
      <c r="F116" s="22" t="s">
        <v>36</v>
      </c>
      <c r="G116" s="22" t="s">
        <v>607</v>
      </c>
      <c r="H116" s="24" t="s">
        <v>608</v>
      </c>
      <c r="I116" s="22" t="s">
        <v>455</v>
      </c>
      <c r="J116" s="22">
        <v>142</v>
      </c>
      <c r="K116" s="22">
        <f t="shared" si="16"/>
        <v>598</v>
      </c>
      <c r="L116" s="22">
        <f t="shared" si="17"/>
        <v>598</v>
      </c>
      <c r="M116" s="22">
        <v>598</v>
      </c>
      <c r="N116" s="22"/>
      <c r="O116" s="22"/>
      <c r="P116" s="22"/>
      <c r="Q116" s="22"/>
      <c r="R116" s="22"/>
      <c r="S116" s="22"/>
      <c r="T116" s="22"/>
      <c r="U116" s="22"/>
      <c r="V116" s="22" t="s">
        <v>308</v>
      </c>
      <c r="W116" s="22" t="s">
        <v>309</v>
      </c>
      <c r="X116" s="24" t="s">
        <v>609</v>
      </c>
      <c r="Y116" s="27">
        <f>VLOOKUP(B116,[1]项目库!$B:$Y,24,0)</f>
        <v>45279</v>
      </c>
      <c r="Z116" s="22" t="str">
        <f>VLOOKUP(B116,[1]项目库!$B:$Z,25,0)</f>
        <v>叶党农领字〔2023〕77号</v>
      </c>
      <c r="AA116" s="22"/>
    </row>
    <row r="117" s="4" customFormat="1" ht="105" spans="1:27">
      <c r="A117" s="22">
        <v>109</v>
      </c>
      <c r="B117" s="22" t="s">
        <v>610</v>
      </c>
      <c r="C117" s="22" t="s">
        <v>611</v>
      </c>
      <c r="D117" s="22" t="s">
        <v>507</v>
      </c>
      <c r="E117" s="22" t="s">
        <v>508</v>
      </c>
      <c r="F117" s="22" t="s">
        <v>36</v>
      </c>
      <c r="G117" s="22" t="s">
        <v>612</v>
      </c>
      <c r="H117" s="24" t="s">
        <v>613</v>
      </c>
      <c r="I117" s="22" t="s">
        <v>455</v>
      </c>
      <c r="J117" s="22">
        <v>433</v>
      </c>
      <c r="K117" s="22">
        <f t="shared" ref="K117:K122" si="18">SUM(L117,S117,T117,U117)</f>
        <v>720</v>
      </c>
      <c r="L117" s="22">
        <f t="shared" ref="L117:L122" si="19">SUM(M117:R117)</f>
        <v>720</v>
      </c>
      <c r="M117" s="22">
        <v>720</v>
      </c>
      <c r="N117" s="22"/>
      <c r="O117" s="22"/>
      <c r="P117" s="22"/>
      <c r="Q117" s="22"/>
      <c r="R117" s="22"/>
      <c r="S117" s="22"/>
      <c r="T117" s="22"/>
      <c r="U117" s="22"/>
      <c r="V117" s="22" t="s">
        <v>308</v>
      </c>
      <c r="W117" s="22" t="s">
        <v>309</v>
      </c>
      <c r="X117" s="24" t="s">
        <v>614</v>
      </c>
      <c r="Y117" s="27">
        <f>VLOOKUP(B117,[1]项目库!$B:$Y,24,0)</f>
        <v>45279</v>
      </c>
      <c r="Z117" s="22" t="str">
        <f>VLOOKUP(B117,[1]项目库!$B:$Z,25,0)</f>
        <v>叶党农领字〔2023〕77号</v>
      </c>
      <c r="AA117" s="22"/>
    </row>
    <row r="118" s="4" customFormat="1" ht="105" spans="1:27">
      <c r="A118" s="22">
        <v>110</v>
      </c>
      <c r="B118" s="22" t="s">
        <v>615</v>
      </c>
      <c r="C118" s="22" t="s">
        <v>616</v>
      </c>
      <c r="D118" s="22" t="s">
        <v>507</v>
      </c>
      <c r="E118" s="22" t="s">
        <v>508</v>
      </c>
      <c r="F118" s="22" t="s">
        <v>36</v>
      </c>
      <c r="G118" s="22" t="s">
        <v>617</v>
      </c>
      <c r="H118" s="24" t="s">
        <v>618</v>
      </c>
      <c r="I118" s="22" t="s">
        <v>455</v>
      </c>
      <c r="J118" s="22">
        <v>320</v>
      </c>
      <c r="K118" s="22">
        <f t="shared" si="18"/>
        <v>700</v>
      </c>
      <c r="L118" s="22">
        <f t="shared" si="19"/>
        <v>700</v>
      </c>
      <c r="M118" s="22">
        <v>700</v>
      </c>
      <c r="N118" s="22"/>
      <c r="O118" s="22"/>
      <c r="P118" s="22"/>
      <c r="Q118" s="22"/>
      <c r="R118" s="22"/>
      <c r="S118" s="22"/>
      <c r="T118" s="22"/>
      <c r="U118" s="22"/>
      <c r="V118" s="22" t="s">
        <v>308</v>
      </c>
      <c r="W118" s="22" t="s">
        <v>309</v>
      </c>
      <c r="X118" s="24" t="s">
        <v>619</v>
      </c>
      <c r="Y118" s="27">
        <f>VLOOKUP(B118,[1]项目库!$B:$Y,24,0)</f>
        <v>45279</v>
      </c>
      <c r="Z118" s="22" t="str">
        <f>VLOOKUP(B118,[1]项目库!$B:$Z,25,0)</f>
        <v>叶党农领字〔2023〕77号</v>
      </c>
      <c r="AA118" s="22"/>
    </row>
    <row r="119" s="4" customFormat="1" ht="189" spans="1:27">
      <c r="A119" s="22">
        <v>111</v>
      </c>
      <c r="B119" s="22" t="s">
        <v>620</v>
      </c>
      <c r="C119" s="22" t="s">
        <v>621</v>
      </c>
      <c r="D119" s="22" t="s">
        <v>507</v>
      </c>
      <c r="E119" s="22" t="s">
        <v>508</v>
      </c>
      <c r="F119" s="22" t="s">
        <v>36</v>
      </c>
      <c r="G119" s="22" t="s">
        <v>622</v>
      </c>
      <c r="H119" s="24" t="s">
        <v>623</v>
      </c>
      <c r="I119" s="22" t="s">
        <v>250</v>
      </c>
      <c r="J119" s="22">
        <v>5200</v>
      </c>
      <c r="K119" s="22">
        <f t="shared" si="18"/>
        <v>460</v>
      </c>
      <c r="L119" s="22">
        <f t="shared" si="19"/>
        <v>460</v>
      </c>
      <c r="M119" s="22">
        <v>460</v>
      </c>
      <c r="N119" s="22"/>
      <c r="O119" s="22"/>
      <c r="P119" s="22"/>
      <c r="Q119" s="22"/>
      <c r="R119" s="22"/>
      <c r="S119" s="22"/>
      <c r="T119" s="22"/>
      <c r="U119" s="22"/>
      <c r="V119" s="22" t="s">
        <v>264</v>
      </c>
      <c r="W119" s="22" t="s">
        <v>265</v>
      </c>
      <c r="X119" s="24" t="s">
        <v>624</v>
      </c>
      <c r="Y119" s="27">
        <f>VLOOKUP(B119,[1]项目库!$B:$Y,24,0)</f>
        <v>45279</v>
      </c>
      <c r="Z119" s="22" t="str">
        <f>VLOOKUP(B119,[1]项目库!$B:$Z,25,0)</f>
        <v>叶党农领字〔2023〕77号</v>
      </c>
      <c r="AA119" s="22"/>
    </row>
    <row r="120" s="4" customFormat="1" ht="147" spans="1:27">
      <c r="A120" s="22">
        <v>112</v>
      </c>
      <c r="B120" s="22" t="s">
        <v>625</v>
      </c>
      <c r="C120" s="22" t="s">
        <v>626</v>
      </c>
      <c r="D120" s="22" t="s">
        <v>507</v>
      </c>
      <c r="E120" s="22" t="s">
        <v>627</v>
      </c>
      <c r="F120" s="22" t="s">
        <v>36</v>
      </c>
      <c r="G120" s="22" t="s">
        <v>628</v>
      </c>
      <c r="H120" s="24" t="s">
        <v>629</v>
      </c>
      <c r="I120" s="22" t="s">
        <v>112</v>
      </c>
      <c r="J120" s="22">
        <v>5</v>
      </c>
      <c r="K120" s="22">
        <f t="shared" si="18"/>
        <v>200</v>
      </c>
      <c r="L120" s="22">
        <f t="shared" si="19"/>
        <v>200</v>
      </c>
      <c r="M120" s="22">
        <v>200</v>
      </c>
      <c r="N120" s="22"/>
      <c r="O120" s="22"/>
      <c r="P120" s="22"/>
      <c r="Q120" s="22"/>
      <c r="R120" s="22"/>
      <c r="S120" s="22"/>
      <c r="T120" s="22"/>
      <c r="U120" s="22"/>
      <c r="V120" s="22" t="s">
        <v>630</v>
      </c>
      <c r="W120" s="22" t="s">
        <v>482</v>
      </c>
      <c r="X120" s="24" t="s">
        <v>631</v>
      </c>
      <c r="Y120" s="27">
        <f>VLOOKUP(B120,[1]项目库!$B:$Y,24,0)</f>
        <v>45279</v>
      </c>
      <c r="Z120" s="22" t="str">
        <f>VLOOKUP(B120,[1]项目库!$B:$Z,25,0)</f>
        <v>叶党农领字〔2023〕77号</v>
      </c>
      <c r="AA120" s="22"/>
    </row>
    <row r="121" s="4" customFormat="1" ht="84" spans="1:27">
      <c r="A121" s="22">
        <v>113</v>
      </c>
      <c r="B121" s="22" t="s">
        <v>632</v>
      </c>
      <c r="C121" s="22" t="s">
        <v>633</v>
      </c>
      <c r="D121" s="22" t="s">
        <v>507</v>
      </c>
      <c r="E121" s="22" t="s">
        <v>634</v>
      </c>
      <c r="F121" s="22" t="s">
        <v>36</v>
      </c>
      <c r="G121" s="22" t="s">
        <v>635</v>
      </c>
      <c r="H121" s="24" t="s">
        <v>636</v>
      </c>
      <c r="I121" s="22" t="s">
        <v>250</v>
      </c>
      <c r="J121" s="22">
        <v>2550</v>
      </c>
      <c r="K121" s="22">
        <f t="shared" si="18"/>
        <v>4300</v>
      </c>
      <c r="L121" s="22">
        <f t="shared" si="19"/>
        <v>4300</v>
      </c>
      <c r="M121" s="22">
        <v>4300</v>
      </c>
      <c r="N121" s="22"/>
      <c r="O121" s="22"/>
      <c r="P121" s="22"/>
      <c r="Q121" s="22"/>
      <c r="R121" s="22"/>
      <c r="S121" s="22"/>
      <c r="T121" s="22"/>
      <c r="U121" s="22"/>
      <c r="V121" s="22" t="s">
        <v>637</v>
      </c>
      <c r="W121" s="22" t="s">
        <v>638</v>
      </c>
      <c r="X121" s="24" t="s">
        <v>639</v>
      </c>
      <c r="Y121" s="27">
        <f>VLOOKUP(B121,[1]项目库!$B:$Y,24,0)</f>
        <v>45279</v>
      </c>
      <c r="Z121" s="22" t="str">
        <f>VLOOKUP(B121,[1]项目库!$B:$Z,25,0)</f>
        <v>叶党农领字〔2023〕77号</v>
      </c>
      <c r="AA121" s="22"/>
    </row>
    <row r="122" s="4" customFormat="1" ht="193" customHeight="1" spans="1:27">
      <c r="A122" s="22">
        <v>114</v>
      </c>
      <c r="B122" s="22" t="s">
        <v>640</v>
      </c>
      <c r="C122" s="22" t="s">
        <v>641</v>
      </c>
      <c r="D122" s="22" t="s">
        <v>507</v>
      </c>
      <c r="E122" s="22" t="s">
        <v>627</v>
      </c>
      <c r="F122" s="22" t="s">
        <v>36</v>
      </c>
      <c r="G122" s="22" t="s">
        <v>642</v>
      </c>
      <c r="H122" s="24" t="s">
        <v>643</v>
      </c>
      <c r="I122" s="22" t="s">
        <v>112</v>
      </c>
      <c r="J122" s="22">
        <f>10.51+1.6</f>
        <v>12.11</v>
      </c>
      <c r="K122" s="22">
        <f t="shared" si="18"/>
        <v>1337</v>
      </c>
      <c r="L122" s="22">
        <f t="shared" si="19"/>
        <v>1337</v>
      </c>
      <c r="M122" s="22">
        <f>1157+180</f>
        <v>1337</v>
      </c>
      <c r="N122" s="22"/>
      <c r="O122" s="22"/>
      <c r="P122" s="22"/>
      <c r="Q122" s="22"/>
      <c r="R122" s="22"/>
      <c r="S122" s="22"/>
      <c r="T122" s="22"/>
      <c r="U122" s="22"/>
      <c r="V122" s="22" t="s">
        <v>481</v>
      </c>
      <c r="W122" s="22" t="s">
        <v>482</v>
      </c>
      <c r="X122" s="24" t="s">
        <v>644</v>
      </c>
      <c r="Y122" s="27">
        <f>VLOOKUP(B122,[1]项目库!$B:$Y,24,0)</f>
        <v>45279</v>
      </c>
      <c r="Z122" s="22" t="str">
        <f>VLOOKUP(B122,[1]项目库!$B:$Z,25,0)</f>
        <v>叶党农领字〔2023〕77号</v>
      </c>
      <c r="AA122" s="22"/>
    </row>
    <row r="123" s="4" customFormat="1" ht="126" customHeight="1" spans="1:27">
      <c r="A123" s="22">
        <v>115</v>
      </c>
      <c r="B123" s="22" t="s">
        <v>645</v>
      </c>
      <c r="C123" s="22" t="s">
        <v>646</v>
      </c>
      <c r="D123" s="22" t="s">
        <v>507</v>
      </c>
      <c r="E123" s="22" t="s">
        <v>627</v>
      </c>
      <c r="F123" s="22" t="s">
        <v>36</v>
      </c>
      <c r="G123" s="22" t="s">
        <v>647</v>
      </c>
      <c r="H123" s="24" t="s">
        <v>648</v>
      </c>
      <c r="I123" s="22" t="s">
        <v>39</v>
      </c>
      <c r="J123" s="22">
        <v>11</v>
      </c>
      <c r="K123" s="22">
        <f t="shared" ref="K123:K149" si="20">SUM(L123,S123,T123,U123)</f>
        <v>402</v>
      </c>
      <c r="L123" s="22">
        <f t="shared" ref="L123:L149" si="21">SUM(M123:R123)</f>
        <v>402</v>
      </c>
      <c r="M123" s="22">
        <v>402</v>
      </c>
      <c r="N123" s="22"/>
      <c r="O123" s="22"/>
      <c r="P123" s="22"/>
      <c r="Q123" s="22"/>
      <c r="R123" s="22"/>
      <c r="S123" s="22"/>
      <c r="T123" s="22"/>
      <c r="U123" s="22"/>
      <c r="V123" s="22" t="s">
        <v>481</v>
      </c>
      <c r="W123" s="22" t="s">
        <v>482</v>
      </c>
      <c r="X123" s="24" t="s">
        <v>649</v>
      </c>
      <c r="Y123" s="27">
        <f>VLOOKUP(B123,[1]项目库!$B:$Y,24,0)</f>
        <v>45279</v>
      </c>
      <c r="Z123" s="22" t="str">
        <f>VLOOKUP(B123,[1]项目库!$B:$Z,25,0)</f>
        <v>叶党农领字〔2023〕77号</v>
      </c>
      <c r="AA123" s="22"/>
    </row>
    <row r="124" s="4" customFormat="1" ht="136" customHeight="1" spans="1:27">
      <c r="A124" s="22">
        <v>116</v>
      </c>
      <c r="B124" s="22" t="s">
        <v>650</v>
      </c>
      <c r="C124" s="22" t="s">
        <v>651</v>
      </c>
      <c r="D124" s="22" t="s">
        <v>507</v>
      </c>
      <c r="E124" s="22" t="s">
        <v>508</v>
      </c>
      <c r="F124" s="22" t="s">
        <v>36</v>
      </c>
      <c r="G124" s="22" t="s">
        <v>652</v>
      </c>
      <c r="H124" s="24" t="s">
        <v>653</v>
      </c>
      <c r="I124" s="22" t="s">
        <v>39</v>
      </c>
      <c r="J124" s="22">
        <v>11</v>
      </c>
      <c r="K124" s="22">
        <f t="shared" si="20"/>
        <v>81</v>
      </c>
      <c r="L124" s="22">
        <f t="shared" si="21"/>
        <v>81</v>
      </c>
      <c r="M124" s="22">
        <f>36+45</f>
        <v>81</v>
      </c>
      <c r="N124" s="22"/>
      <c r="O124" s="22"/>
      <c r="P124" s="22"/>
      <c r="Q124" s="22"/>
      <c r="R124" s="22"/>
      <c r="S124" s="22"/>
      <c r="T124" s="22"/>
      <c r="U124" s="22"/>
      <c r="V124" s="22" t="s">
        <v>308</v>
      </c>
      <c r="W124" s="22" t="s">
        <v>309</v>
      </c>
      <c r="X124" s="24" t="s">
        <v>654</v>
      </c>
      <c r="Y124" s="27">
        <f>VLOOKUP(B124,[1]项目库!$B:$Y,24,0)</f>
        <v>45279</v>
      </c>
      <c r="Z124" s="22" t="str">
        <f>VLOOKUP(B124,[1]项目库!$B:$Z,25,0)</f>
        <v>叶党农领字〔2023〕77号</v>
      </c>
      <c r="AA124" s="22"/>
    </row>
    <row r="125" s="4" customFormat="1" ht="210" spans="1:27">
      <c r="A125" s="22">
        <v>117</v>
      </c>
      <c r="B125" s="22" t="s">
        <v>655</v>
      </c>
      <c r="C125" s="22" t="s">
        <v>656</v>
      </c>
      <c r="D125" s="22" t="s">
        <v>507</v>
      </c>
      <c r="E125" s="22" t="s">
        <v>508</v>
      </c>
      <c r="F125" s="22" t="s">
        <v>36</v>
      </c>
      <c r="G125" s="22" t="s">
        <v>657</v>
      </c>
      <c r="H125" s="24" t="s">
        <v>658</v>
      </c>
      <c r="I125" s="22" t="s">
        <v>112</v>
      </c>
      <c r="J125" s="22">
        <v>113</v>
      </c>
      <c r="K125" s="22">
        <f t="shared" si="20"/>
        <v>10050</v>
      </c>
      <c r="L125" s="22">
        <f t="shared" si="21"/>
        <v>10050</v>
      </c>
      <c r="M125" s="22">
        <f>1390+8500+160</f>
        <v>10050</v>
      </c>
      <c r="N125" s="22"/>
      <c r="O125" s="22"/>
      <c r="P125" s="22"/>
      <c r="Q125" s="22"/>
      <c r="R125" s="22"/>
      <c r="S125" s="22"/>
      <c r="T125" s="22"/>
      <c r="U125" s="22"/>
      <c r="V125" s="22" t="s">
        <v>308</v>
      </c>
      <c r="W125" s="22" t="s">
        <v>309</v>
      </c>
      <c r="X125" s="24" t="s">
        <v>659</v>
      </c>
      <c r="Y125" s="27">
        <f>VLOOKUP(B125,[1]项目库!$B:$Y,24,0)</f>
        <v>45279</v>
      </c>
      <c r="Z125" s="22" t="str">
        <f>VLOOKUP(B125,[1]项目库!$B:$Z,25,0)</f>
        <v>叶党农领字〔2023〕77号</v>
      </c>
      <c r="AA125" s="22"/>
    </row>
    <row r="126" s="4" customFormat="1" ht="63" spans="1:27">
      <c r="A126" s="22">
        <v>118</v>
      </c>
      <c r="B126" s="22" t="s">
        <v>660</v>
      </c>
      <c r="C126" s="22" t="s">
        <v>661</v>
      </c>
      <c r="D126" s="22" t="s">
        <v>507</v>
      </c>
      <c r="E126" s="22" t="s">
        <v>662</v>
      </c>
      <c r="F126" s="22" t="s">
        <v>36</v>
      </c>
      <c r="G126" s="22" t="s">
        <v>663</v>
      </c>
      <c r="H126" s="24" t="s">
        <v>664</v>
      </c>
      <c r="I126" s="22" t="s">
        <v>112</v>
      </c>
      <c r="J126" s="22">
        <v>4.2</v>
      </c>
      <c r="K126" s="22">
        <f t="shared" si="20"/>
        <v>260</v>
      </c>
      <c r="L126" s="22">
        <f t="shared" si="21"/>
        <v>260</v>
      </c>
      <c r="M126" s="22"/>
      <c r="N126" s="22">
        <v>260</v>
      </c>
      <c r="O126" s="22"/>
      <c r="P126" s="22"/>
      <c r="Q126" s="22"/>
      <c r="R126" s="22"/>
      <c r="S126" s="22"/>
      <c r="T126" s="22"/>
      <c r="U126" s="22"/>
      <c r="V126" s="22" t="s">
        <v>637</v>
      </c>
      <c r="W126" s="22" t="s">
        <v>638</v>
      </c>
      <c r="X126" s="24" t="s">
        <v>665</v>
      </c>
      <c r="Y126" s="27">
        <f>VLOOKUP(B126,[1]项目库!$B:$Y,24,0)</f>
        <v>45279</v>
      </c>
      <c r="Z126" s="22" t="str">
        <f>VLOOKUP(B126,[1]项目库!$B:$Z,25,0)</f>
        <v>叶党农领字〔2023〕77号</v>
      </c>
      <c r="AA126" s="22"/>
    </row>
    <row r="127" s="4" customFormat="1" ht="63" spans="1:27">
      <c r="A127" s="22">
        <v>119</v>
      </c>
      <c r="B127" s="22" t="s">
        <v>666</v>
      </c>
      <c r="C127" s="22" t="s">
        <v>667</v>
      </c>
      <c r="D127" s="22" t="s">
        <v>507</v>
      </c>
      <c r="E127" s="22" t="s">
        <v>662</v>
      </c>
      <c r="F127" s="22" t="s">
        <v>36</v>
      </c>
      <c r="G127" s="22" t="s">
        <v>668</v>
      </c>
      <c r="H127" s="24" t="s">
        <v>669</v>
      </c>
      <c r="I127" s="22" t="s">
        <v>112</v>
      </c>
      <c r="J127" s="22">
        <v>5</v>
      </c>
      <c r="K127" s="22">
        <f t="shared" si="20"/>
        <v>390</v>
      </c>
      <c r="L127" s="22">
        <f t="shared" si="21"/>
        <v>390</v>
      </c>
      <c r="M127" s="22"/>
      <c r="N127" s="22">
        <v>390</v>
      </c>
      <c r="O127" s="22"/>
      <c r="P127" s="22"/>
      <c r="Q127" s="22"/>
      <c r="R127" s="22"/>
      <c r="S127" s="22"/>
      <c r="T127" s="22"/>
      <c r="U127" s="22"/>
      <c r="V127" s="22" t="s">
        <v>637</v>
      </c>
      <c r="W127" s="22" t="s">
        <v>638</v>
      </c>
      <c r="X127" s="24" t="s">
        <v>670</v>
      </c>
      <c r="Y127" s="27">
        <f>VLOOKUP(B127,[1]项目库!$B:$Y,24,0)</f>
        <v>45279</v>
      </c>
      <c r="Z127" s="22" t="str">
        <f>VLOOKUP(B127,[1]项目库!$B:$Z,25,0)</f>
        <v>叶党农领字〔2023〕77号</v>
      </c>
      <c r="AA127" s="22"/>
    </row>
    <row r="128" s="4" customFormat="1" ht="63" spans="1:27">
      <c r="A128" s="22">
        <v>120</v>
      </c>
      <c r="B128" s="22" t="s">
        <v>671</v>
      </c>
      <c r="C128" s="22" t="s">
        <v>672</v>
      </c>
      <c r="D128" s="22" t="s">
        <v>507</v>
      </c>
      <c r="E128" s="22" t="s">
        <v>662</v>
      </c>
      <c r="F128" s="22" t="s">
        <v>36</v>
      </c>
      <c r="G128" s="22" t="s">
        <v>673</v>
      </c>
      <c r="H128" s="24" t="s">
        <v>669</v>
      </c>
      <c r="I128" s="22" t="s">
        <v>112</v>
      </c>
      <c r="J128" s="22">
        <v>5</v>
      </c>
      <c r="K128" s="22">
        <f t="shared" si="20"/>
        <v>152</v>
      </c>
      <c r="L128" s="22">
        <f t="shared" si="21"/>
        <v>152</v>
      </c>
      <c r="M128" s="22"/>
      <c r="N128" s="22">
        <v>152</v>
      </c>
      <c r="O128" s="22"/>
      <c r="P128" s="22"/>
      <c r="Q128" s="22"/>
      <c r="R128" s="22"/>
      <c r="S128" s="22"/>
      <c r="T128" s="22"/>
      <c r="U128" s="22"/>
      <c r="V128" s="22" t="s">
        <v>637</v>
      </c>
      <c r="W128" s="22" t="s">
        <v>638</v>
      </c>
      <c r="X128" s="24" t="s">
        <v>674</v>
      </c>
      <c r="Y128" s="27">
        <f>VLOOKUP(B128,[1]项目库!$B:$Y,24,0)</f>
        <v>45279</v>
      </c>
      <c r="Z128" s="22" t="str">
        <f>VLOOKUP(B128,[1]项目库!$B:$Z,25,0)</f>
        <v>叶党农领字〔2023〕77号</v>
      </c>
      <c r="AA128" s="22"/>
    </row>
    <row r="129" s="4" customFormat="1" ht="63" spans="1:27">
      <c r="A129" s="22">
        <v>121</v>
      </c>
      <c r="B129" s="22" t="s">
        <v>675</v>
      </c>
      <c r="C129" s="22" t="s">
        <v>676</v>
      </c>
      <c r="D129" s="22" t="s">
        <v>507</v>
      </c>
      <c r="E129" s="22" t="s">
        <v>662</v>
      </c>
      <c r="F129" s="22" t="s">
        <v>36</v>
      </c>
      <c r="G129" s="22" t="s">
        <v>677</v>
      </c>
      <c r="H129" s="24" t="s">
        <v>678</v>
      </c>
      <c r="I129" s="22" t="s">
        <v>112</v>
      </c>
      <c r="J129" s="22">
        <v>5.9</v>
      </c>
      <c r="K129" s="22">
        <f t="shared" si="20"/>
        <v>389</v>
      </c>
      <c r="L129" s="22">
        <f t="shared" si="21"/>
        <v>389</v>
      </c>
      <c r="M129" s="22"/>
      <c r="N129" s="22">
        <v>389</v>
      </c>
      <c r="O129" s="22"/>
      <c r="P129" s="22"/>
      <c r="Q129" s="22"/>
      <c r="R129" s="22"/>
      <c r="S129" s="22"/>
      <c r="T129" s="22"/>
      <c r="U129" s="22"/>
      <c r="V129" s="22" t="s">
        <v>637</v>
      </c>
      <c r="W129" s="22" t="s">
        <v>638</v>
      </c>
      <c r="X129" s="24" t="s">
        <v>679</v>
      </c>
      <c r="Y129" s="27">
        <f>VLOOKUP(B129,[1]项目库!$B:$Y,24,0)</f>
        <v>45279</v>
      </c>
      <c r="Z129" s="22" t="str">
        <f>VLOOKUP(B129,[1]项目库!$B:$Z,25,0)</f>
        <v>叶党农领字〔2023〕77号</v>
      </c>
      <c r="AA129" s="22"/>
    </row>
    <row r="130" s="4" customFormat="1" ht="63" spans="1:27">
      <c r="A130" s="22">
        <v>122</v>
      </c>
      <c r="B130" s="22" t="s">
        <v>680</v>
      </c>
      <c r="C130" s="22" t="s">
        <v>681</v>
      </c>
      <c r="D130" s="22" t="s">
        <v>507</v>
      </c>
      <c r="E130" s="22" t="s">
        <v>662</v>
      </c>
      <c r="F130" s="22" t="s">
        <v>36</v>
      </c>
      <c r="G130" s="22" t="s">
        <v>663</v>
      </c>
      <c r="H130" s="24" t="s">
        <v>682</v>
      </c>
      <c r="I130" s="22" t="s">
        <v>112</v>
      </c>
      <c r="J130" s="22">
        <v>8</v>
      </c>
      <c r="K130" s="22">
        <f t="shared" si="20"/>
        <v>350</v>
      </c>
      <c r="L130" s="22">
        <f t="shared" si="21"/>
        <v>350</v>
      </c>
      <c r="M130" s="22"/>
      <c r="N130" s="22">
        <v>350</v>
      </c>
      <c r="O130" s="22"/>
      <c r="P130" s="22"/>
      <c r="Q130" s="22"/>
      <c r="R130" s="22"/>
      <c r="S130" s="22"/>
      <c r="T130" s="22"/>
      <c r="U130" s="22"/>
      <c r="V130" s="22" t="s">
        <v>637</v>
      </c>
      <c r="W130" s="22" t="s">
        <v>638</v>
      </c>
      <c r="X130" s="24" t="s">
        <v>683</v>
      </c>
      <c r="Y130" s="27">
        <f>VLOOKUP(B130,[1]项目库!$B:$Y,24,0)</f>
        <v>45279</v>
      </c>
      <c r="Z130" s="22" t="str">
        <f>VLOOKUP(B130,[1]项目库!$B:$Z,25,0)</f>
        <v>叶党农领字〔2023〕77号</v>
      </c>
      <c r="AA130" s="22"/>
    </row>
    <row r="131" s="4" customFormat="1" ht="63" spans="1:27">
      <c r="A131" s="22">
        <v>123</v>
      </c>
      <c r="B131" s="22" t="s">
        <v>684</v>
      </c>
      <c r="C131" s="22" t="s">
        <v>685</v>
      </c>
      <c r="D131" s="22" t="s">
        <v>507</v>
      </c>
      <c r="E131" s="22" t="s">
        <v>662</v>
      </c>
      <c r="F131" s="22" t="s">
        <v>36</v>
      </c>
      <c r="G131" s="22" t="s">
        <v>686</v>
      </c>
      <c r="H131" s="24" t="s">
        <v>687</v>
      </c>
      <c r="I131" s="22" t="s">
        <v>112</v>
      </c>
      <c r="J131" s="22">
        <v>7.5</v>
      </c>
      <c r="K131" s="22">
        <f t="shared" si="20"/>
        <v>390</v>
      </c>
      <c r="L131" s="22">
        <f t="shared" si="21"/>
        <v>390</v>
      </c>
      <c r="M131" s="22"/>
      <c r="N131" s="22">
        <v>390</v>
      </c>
      <c r="O131" s="22"/>
      <c r="P131" s="22"/>
      <c r="Q131" s="22"/>
      <c r="R131" s="22"/>
      <c r="S131" s="22"/>
      <c r="T131" s="22"/>
      <c r="U131" s="22"/>
      <c r="V131" s="22" t="s">
        <v>637</v>
      </c>
      <c r="W131" s="22" t="s">
        <v>638</v>
      </c>
      <c r="X131" s="24" t="s">
        <v>688</v>
      </c>
      <c r="Y131" s="27">
        <f>VLOOKUP(B131,[1]项目库!$B:$Y,24,0)</f>
        <v>45279</v>
      </c>
      <c r="Z131" s="22" t="str">
        <f>VLOOKUP(B131,[1]项目库!$B:$Z,25,0)</f>
        <v>叶党农领字〔2023〕77号</v>
      </c>
      <c r="AA131" s="22"/>
    </row>
    <row r="132" s="4" customFormat="1" ht="63" spans="1:27">
      <c r="A132" s="22">
        <v>124</v>
      </c>
      <c r="B132" s="22" t="s">
        <v>689</v>
      </c>
      <c r="C132" s="22" t="s">
        <v>690</v>
      </c>
      <c r="D132" s="22" t="s">
        <v>507</v>
      </c>
      <c r="E132" s="22" t="s">
        <v>662</v>
      </c>
      <c r="F132" s="22" t="s">
        <v>36</v>
      </c>
      <c r="G132" s="22" t="s">
        <v>691</v>
      </c>
      <c r="H132" s="24" t="s">
        <v>692</v>
      </c>
      <c r="I132" s="22" t="s">
        <v>112</v>
      </c>
      <c r="J132" s="22">
        <v>5.5</v>
      </c>
      <c r="K132" s="22">
        <f t="shared" si="20"/>
        <v>400</v>
      </c>
      <c r="L132" s="22">
        <f t="shared" si="21"/>
        <v>400</v>
      </c>
      <c r="M132" s="22"/>
      <c r="N132" s="22">
        <v>400</v>
      </c>
      <c r="O132" s="22"/>
      <c r="P132" s="22"/>
      <c r="Q132" s="22"/>
      <c r="R132" s="22"/>
      <c r="S132" s="22"/>
      <c r="T132" s="22"/>
      <c r="U132" s="22"/>
      <c r="V132" s="22" t="s">
        <v>637</v>
      </c>
      <c r="W132" s="22" t="s">
        <v>638</v>
      </c>
      <c r="X132" s="24" t="s">
        <v>693</v>
      </c>
      <c r="Y132" s="27">
        <f>VLOOKUP(B132,[1]项目库!$B:$Y,24,0)</f>
        <v>45279</v>
      </c>
      <c r="Z132" s="22" t="str">
        <f>VLOOKUP(B132,[1]项目库!$B:$Z,25,0)</f>
        <v>叶党农领字〔2023〕77号</v>
      </c>
      <c r="AA132" s="22"/>
    </row>
    <row r="133" s="4" customFormat="1" ht="63" spans="1:27">
      <c r="A133" s="22">
        <v>125</v>
      </c>
      <c r="B133" s="22" t="s">
        <v>694</v>
      </c>
      <c r="C133" s="22" t="s">
        <v>695</v>
      </c>
      <c r="D133" s="22" t="s">
        <v>507</v>
      </c>
      <c r="E133" s="22" t="s">
        <v>662</v>
      </c>
      <c r="F133" s="22" t="s">
        <v>36</v>
      </c>
      <c r="G133" s="22" t="s">
        <v>696</v>
      </c>
      <c r="H133" s="24" t="s">
        <v>697</v>
      </c>
      <c r="I133" s="22" t="s">
        <v>112</v>
      </c>
      <c r="J133" s="22">
        <v>6.5</v>
      </c>
      <c r="K133" s="22">
        <f t="shared" si="20"/>
        <v>390</v>
      </c>
      <c r="L133" s="22">
        <f t="shared" si="21"/>
        <v>390</v>
      </c>
      <c r="M133" s="22"/>
      <c r="N133" s="22">
        <v>390</v>
      </c>
      <c r="O133" s="22"/>
      <c r="P133" s="22"/>
      <c r="Q133" s="22"/>
      <c r="R133" s="22"/>
      <c r="S133" s="22"/>
      <c r="T133" s="22"/>
      <c r="U133" s="22"/>
      <c r="V133" s="22" t="s">
        <v>637</v>
      </c>
      <c r="W133" s="22" t="s">
        <v>638</v>
      </c>
      <c r="X133" s="24" t="s">
        <v>698</v>
      </c>
      <c r="Y133" s="27">
        <f>VLOOKUP(B133,[1]项目库!$B:$Y,24,0)</f>
        <v>45279</v>
      </c>
      <c r="Z133" s="22" t="str">
        <f>VLOOKUP(B133,[1]项目库!$B:$Z,25,0)</f>
        <v>叶党农领字〔2023〕77号</v>
      </c>
      <c r="AA133" s="22"/>
    </row>
    <row r="134" s="4" customFormat="1" ht="63" spans="1:27">
      <c r="A134" s="22">
        <v>126</v>
      </c>
      <c r="B134" s="22" t="s">
        <v>699</v>
      </c>
      <c r="C134" s="22" t="s">
        <v>700</v>
      </c>
      <c r="D134" s="22" t="s">
        <v>507</v>
      </c>
      <c r="E134" s="22" t="s">
        <v>662</v>
      </c>
      <c r="F134" s="22" t="s">
        <v>36</v>
      </c>
      <c r="G134" s="22" t="s">
        <v>701</v>
      </c>
      <c r="H134" s="24" t="s">
        <v>702</v>
      </c>
      <c r="I134" s="22" t="s">
        <v>112</v>
      </c>
      <c r="J134" s="22">
        <v>5</v>
      </c>
      <c r="K134" s="22">
        <f t="shared" si="20"/>
        <v>390</v>
      </c>
      <c r="L134" s="22">
        <f t="shared" si="21"/>
        <v>390</v>
      </c>
      <c r="M134" s="22"/>
      <c r="N134" s="22">
        <v>390</v>
      </c>
      <c r="O134" s="22"/>
      <c r="P134" s="22"/>
      <c r="Q134" s="22"/>
      <c r="R134" s="22"/>
      <c r="S134" s="22"/>
      <c r="T134" s="22"/>
      <c r="U134" s="22"/>
      <c r="V134" s="22" t="s">
        <v>637</v>
      </c>
      <c r="W134" s="22" t="s">
        <v>638</v>
      </c>
      <c r="X134" s="24" t="s">
        <v>703</v>
      </c>
      <c r="Y134" s="27">
        <f>VLOOKUP(B134,[1]项目库!$B:$Y,24,0)</f>
        <v>45279</v>
      </c>
      <c r="Z134" s="22" t="str">
        <f>VLOOKUP(B134,[1]项目库!$B:$Z,25,0)</f>
        <v>叶党农领字〔2023〕77号</v>
      </c>
      <c r="AA134" s="22"/>
    </row>
    <row r="135" s="4" customFormat="1" ht="63" spans="1:27">
      <c r="A135" s="22">
        <v>127</v>
      </c>
      <c r="B135" s="22" t="s">
        <v>704</v>
      </c>
      <c r="C135" s="22" t="s">
        <v>705</v>
      </c>
      <c r="D135" s="22" t="s">
        <v>507</v>
      </c>
      <c r="E135" s="22" t="s">
        <v>662</v>
      </c>
      <c r="F135" s="22" t="s">
        <v>36</v>
      </c>
      <c r="G135" s="22" t="s">
        <v>706</v>
      </c>
      <c r="H135" s="24" t="s">
        <v>707</v>
      </c>
      <c r="I135" s="22" t="s">
        <v>112</v>
      </c>
      <c r="J135" s="22">
        <v>4.5</v>
      </c>
      <c r="K135" s="22">
        <f t="shared" si="20"/>
        <v>390</v>
      </c>
      <c r="L135" s="22">
        <f t="shared" si="21"/>
        <v>390</v>
      </c>
      <c r="M135" s="22"/>
      <c r="N135" s="22">
        <v>390</v>
      </c>
      <c r="O135" s="22"/>
      <c r="P135" s="22"/>
      <c r="Q135" s="22"/>
      <c r="R135" s="22"/>
      <c r="S135" s="22"/>
      <c r="T135" s="22"/>
      <c r="U135" s="22"/>
      <c r="V135" s="22" t="s">
        <v>637</v>
      </c>
      <c r="W135" s="22" t="s">
        <v>638</v>
      </c>
      <c r="X135" s="24" t="s">
        <v>708</v>
      </c>
      <c r="Y135" s="27">
        <f>VLOOKUP(B135,[1]项目库!$B:$Y,24,0)</f>
        <v>45279</v>
      </c>
      <c r="Z135" s="22" t="str">
        <f>VLOOKUP(B135,[1]项目库!$B:$Z,25,0)</f>
        <v>叶党农领字〔2023〕77号</v>
      </c>
      <c r="AA135" s="22"/>
    </row>
    <row r="136" s="4" customFormat="1" ht="63" spans="1:27">
      <c r="A136" s="22">
        <v>128</v>
      </c>
      <c r="B136" s="22" t="s">
        <v>709</v>
      </c>
      <c r="C136" s="22" t="s">
        <v>710</v>
      </c>
      <c r="D136" s="22" t="s">
        <v>507</v>
      </c>
      <c r="E136" s="22" t="s">
        <v>662</v>
      </c>
      <c r="F136" s="22" t="s">
        <v>36</v>
      </c>
      <c r="G136" s="22" t="s">
        <v>711</v>
      </c>
      <c r="H136" s="24" t="s">
        <v>702</v>
      </c>
      <c r="I136" s="22" t="s">
        <v>112</v>
      </c>
      <c r="J136" s="22">
        <v>5</v>
      </c>
      <c r="K136" s="22">
        <f t="shared" si="20"/>
        <v>390</v>
      </c>
      <c r="L136" s="22">
        <f t="shared" si="21"/>
        <v>390</v>
      </c>
      <c r="M136" s="22"/>
      <c r="N136" s="22">
        <v>390</v>
      </c>
      <c r="O136" s="22"/>
      <c r="P136" s="22"/>
      <c r="Q136" s="22"/>
      <c r="R136" s="22"/>
      <c r="S136" s="22"/>
      <c r="T136" s="22"/>
      <c r="U136" s="22"/>
      <c r="V136" s="22" t="s">
        <v>637</v>
      </c>
      <c r="W136" s="22" t="s">
        <v>638</v>
      </c>
      <c r="X136" s="24" t="s">
        <v>712</v>
      </c>
      <c r="Y136" s="27">
        <f>VLOOKUP(B136,[1]项目库!$B:$Y,24,0)</f>
        <v>45279</v>
      </c>
      <c r="Z136" s="22" t="str">
        <f>VLOOKUP(B136,[1]项目库!$B:$Z,25,0)</f>
        <v>叶党农领字〔2023〕77号</v>
      </c>
      <c r="AA136" s="22"/>
    </row>
    <row r="137" s="4" customFormat="1" ht="63" spans="1:27">
      <c r="A137" s="22">
        <v>129</v>
      </c>
      <c r="B137" s="22" t="s">
        <v>713</v>
      </c>
      <c r="C137" s="22" t="s">
        <v>714</v>
      </c>
      <c r="D137" s="22" t="s">
        <v>507</v>
      </c>
      <c r="E137" s="22" t="s">
        <v>662</v>
      </c>
      <c r="F137" s="22" t="s">
        <v>36</v>
      </c>
      <c r="G137" s="22" t="s">
        <v>509</v>
      </c>
      <c r="H137" s="24" t="s">
        <v>715</v>
      </c>
      <c r="I137" s="22" t="s">
        <v>112</v>
      </c>
      <c r="J137" s="22">
        <v>2</v>
      </c>
      <c r="K137" s="22">
        <f t="shared" si="20"/>
        <v>150</v>
      </c>
      <c r="L137" s="22">
        <f t="shared" si="21"/>
        <v>150</v>
      </c>
      <c r="M137" s="22"/>
      <c r="N137" s="22">
        <v>150</v>
      </c>
      <c r="O137" s="22"/>
      <c r="P137" s="22"/>
      <c r="Q137" s="22"/>
      <c r="R137" s="22"/>
      <c r="S137" s="22"/>
      <c r="T137" s="22"/>
      <c r="U137" s="22"/>
      <c r="V137" s="22" t="s">
        <v>637</v>
      </c>
      <c r="W137" s="22" t="s">
        <v>638</v>
      </c>
      <c r="X137" s="24" t="s">
        <v>716</v>
      </c>
      <c r="Y137" s="27">
        <f>VLOOKUP(B137,[1]项目库!$B:$Y,24,0)</f>
        <v>45279</v>
      </c>
      <c r="Z137" s="22" t="str">
        <f>VLOOKUP(B137,[1]项目库!$B:$Z,25,0)</f>
        <v>叶党农领字〔2023〕77号</v>
      </c>
      <c r="AA137" s="22"/>
    </row>
    <row r="138" s="4" customFormat="1" ht="63" spans="1:27">
      <c r="A138" s="22">
        <v>130</v>
      </c>
      <c r="B138" s="22" t="s">
        <v>717</v>
      </c>
      <c r="C138" s="22" t="s">
        <v>718</v>
      </c>
      <c r="D138" s="22" t="s">
        <v>507</v>
      </c>
      <c r="E138" s="22" t="s">
        <v>662</v>
      </c>
      <c r="F138" s="22" t="s">
        <v>36</v>
      </c>
      <c r="G138" s="22" t="s">
        <v>719</v>
      </c>
      <c r="H138" s="24" t="s">
        <v>720</v>
      </c>
      <c r="I138" s="22" t="s">
        <v>112</v>
      </c>
      <c r="J138" s="22">
        <v>6</v>
      </c>
      <c r="K138" s="22">
        <f t="shared" si="20"/>
        <v>390</v>
      </c>
      <c r="L138" s="22">
        <f t="shared" si="21"/>
        <v>390</v>
      </c>
      <c r="M138" s="22"/>
      <c r="N138" s="22">
        <v>390</v>
      </c>
      <c r="O138" s="22"/>
      <c r="P138" s="22"/>
      <c r="Q138" s="22"/>
      <c r="R138" s="22"/>
      <c r="S138" s="22"/>
      <c r="T138" s="22"/>
      <c r="U138" s="22"/>
      <c r="V138" s="22" t="s">
        <v>637</v>
      </c>
      <c r="W138" s="22" t="s">
        <v>638</v>
      </c>
      <c r="X138" s="24" t="s">
        <v>721</v>
      </c>
      <c r="Y138" s="27">
        <f>VLOOKUP(B138,[1]项目库!$B:$Y,24,0)</f>
        <v>45279</v>
      </c>
      <c r="Z138" s="22" t="str">
        <f>VLOOKUP(B138,[1]项目库!$B:$Z,25,0)</f>
        <v>叶党农领字〔2023〕77号</v>
      </c>
      <c r="AA138" s="22"/>
    </row>
    <row r="139" s="4" customFormat="1" ht="147" spans="1:27">
      <c r="A139" s="22">
        <v>131</v>
      </c>
      <c r="B139" s="22" t="s">
        <v>722</v>
      </c>
      <c r="C139" s="22" t="s">
        <v>723</v>
      </c>
      <c r="D139" s="22" t="s">
        <v>507</v>
      </c>
      <c r="E139" s="22" t="s">
        <v>724</v>
      </c>
      <c r="F139" s="22" t="s">
        <v>36</v>
      </c>
      <c r="G139" s="22" t="s">
        <v>725</v>
      </c>
      <c r="H139" s="24" t="s">
        <v>726</v>
      </c>
      <c r="I139" s="22" t="s">
        <v>39</v>
      </c>
      <c r="J139" s="22">
        <v>5</v>
      </c>
      <c r="K139" s="22">
        <f t="shared" si="20"/>
        <v>2000</v>
      </c>
      <c r="L139" s="22">
        <f t="shared" si="21"/>
        <v>2000</v>
      </c>
      <c r="M139" s="22">
        <v>2000</v>
      </c>
      <c r="N139" s="22"/>
      <c r="O139" s="22"/>
      <c r="P139" s="22"/>
      <c r="Q139" s="22"/>
      <c r="R139" s="22"/>
      <c r="S139" s="22"/>
      <c r="T139" s="22"/>
      <c r="U139" s="22"/>
      <c r="V139" s="22" t="s">
        <v>308</v>
      </c>
      <c r="W139" s="22" t="s">
        <v>309</v>
      </c>
      <c r="X139" s="24" t="s">
        <v>727</v>
      </c>
      <c r="Y139" s="27">
        <f>VLOOKUP(B139,[1]项目库!$B:$Y,24,0)</f>
        <v>45279</v>
      </c>
      <c r="Z139" s="22" t="str">
        <f>VLOOKUP(B139,[1]项目库!$B:$Z,25,0)</f>
        <v>叶党农领字〔2023〕77号</v>
      </c>
      <c r="AA139" s="22"/>
    </row>
    <row r="140" s="6" customFormat="1" ht="84" spans="1:27">
      <c r="A140" s="22">
        <v>132</v>
      </c>
      <c r="B140" s="39" t="s">
        <v>728</v>
      </c>
      <c r="C140" s="22" t="s">
        <v>729</v>
      </c>
      <c r="D140" s="39" t="s">
        <v>507</v>
      </c>
      <c r="E140" s="39" t="s">
        <v>591</v>
      </c>
      <c r="F140" s="39" t="s">
        <v>36</v>
      </c>
      <c r="G140" s="39" t="s">
        <v>356</v>
      </c>
      <c r="H140" s="24" t="s">
        <v>730</v>
      </c>
      <c r="I140" s="39" t="s">
        <v>112</v>
      </c>
      <c r="J140" s="39">
        <v>13.64</v>
      </c>
      <c r="K140" s="39">
        <f t="shared" si="20"/>
        <v>476</v>
      </c>
      <c r="L140" s="39">
        <f t="shared" si="21"/>
        <v>476</v>
      </c>
      <c r="M140" s="39">
        <v>476</v>
      </c>
      <c r="N140" s="39"/>
      <c r="O140" s="39"/>
      <c r="P140" s="39"/>
      <c r="Q140" s="39"/>
      <c r="R140" s="39"/>
      <c r="S140" s="39"/>
      <c r="T140" s="39"/>
      <c r="U140" s="39"/>
      <c r="V140" s="39" t="s">
        <v>731</v>
      </c>
      <c r="W140" s="39" t="s">
        <v>732</v>
      </c>
      <c r="X140" s="24" t="s">
        <v>733</v>
      </c>
      <c r="Y140" s="27">
        <f>VLOOKUP(B140,[1]项目库!$B:$Y,24,0)</f>
        <v>45279</v>
      </c>
      <c r="Z140" s="22" t="str">
        <f>VLOOKUP(B140,[1]项目库!$B:$Z,25,0)</f>
        <v>叶党农领字〔2023〕77号</v>
      </c>
      <c r="AA140" s="39"/>
    </row>
    <row r="141" s="6" customFormat="1" ht="126" spans="1:27">
      <c r="A141" s="22">
        <v>133</v>
      </c>
      <c r="B141" s="39" t="s">
        <v>734</v>
      </c>
      <c r="C141" s="39" t="s">
        <v>735</v>
      </c>
      <c r="D141" s="39" t="s">
        <v>507</v>
      </c>
      <c r="E141" s="39" t="s">
        <v>591</v>
      </c>
      <c r="F141" s="39" t="s">
        <v>36</v>
      </c>
      <c r="G141" s="39" t="s">
        <v>736</v>
      </c>
      <c r="H141" s="40" t="s">
        <v>737</v>
      </c>
      <c r="I141" s="39" t="s">
        <v>112</v>
      </c>
      <c r="J141" s="39">
        <v>17.903</v>
      </c>
      <c r="K141" s="39">
        <f>L141</f>
        <v>234.81</v>
      </c>
      <c r="L141" s="39">
        <f t="shared" si="21"/>
        <v>234.81</v>
      </c>
      <c r="M141" s="39">
        <v>234.81</v>
      </c>
      <c r="N141" s="39"/>
      <c r="O141" s="39"/>
      <c r="P141" s="39"/>
      <c r="Q141" s="39"/>
      <c r="R141" s="39"/>
      <c r="S141" s="39"/>
      <c r="T141" s="39"/>
      <c r="U141" s="39"/>
      <c r="V141" s="39" t="s">
        <v>731</v>
      </c>
      <c r="W141" s="39" t="s">
        <v>732</v>
      </c>
      <c r="X141" s="40" t="s">
        <v>738</v>
      </c>
      <c r="Y141" s="27">
        <f>VLOOKUP(B141,[1]项目库!$B:$Y,24,0)</f>
        <v>45279</v>
      </c>
      <c r="Z141" s="22" t="str">
        <f>VLOOKUP(B141,[1]项目库!$B:$Z,25,0)</f>
        <v>叶党农领字〔2023〕77号</v>
      </c>
      <c r="AA141" s="39"/>
    </row>
    <row r="142" s="6" customFormat="1" ht="279" customHeight="1" spans="1:27">
      <c r="A142" s="22">
        <v>134</v>
      </c>
      <c r="B142" s="39" t="s">
        <v>739</v>
      </c>
      <c r="C142" s="39" t="s">
        <v>740</v>
      </c>
      <c r="D142" s="39" t="s">
        <v>507</v>
      </c>
      <c r="E142" s="39" t="s">
        <v>591</v>
      </c>
      <c r="F142" s="39" t="s">
        <v>36</v>
      </c>
      <c r="G142" s="39" t="s">
        <v>741</v>
      </c>
      <c r="H142" s="40" t="s">
        <v>742</v>
      </c>
      <c r="I142" s="39" t="s">
        <v>112</v>
      </c>
      <c r="J142" s="39">
        <v>31.893</v>
      </c>
      <c r="K142" s="39">
        <f t="shared" ref="K142:K149" si="22">SUM(L142,S142,T142,U142)</f>
        <v>360</v>
      </c>
      <c r="L142" s="39">
        <f t="shared" si="21"/>
        <v>360</v>
      </c>
      <c r="M142" s="39">
        <v>360</v>
      </c>
      <c r="N142" s="39"/>
      <c r="O142" s="39"/>
      <c r="P142" s="39"/>
      <c r="Q142" s="39"/>
      <c r="R142" s="39"/>
      <c r="S142" s="39"/>
      <c r="T142" s="39"/>
      <c r="U142" s="39"/>
      <c r="V142" s="39" t="s">
        <v>731</v>
      </c>
      <c r="W142" s="39" t="s">
        <v>732</v>
      </c>
      <c r="X142" s="40" t="s">
        <v>743</v>
      </c>
      <c r="Y142" s="27">
        <f>VLOOKUP(B142,[1]项目库!$B:$Y,24,0)</f>
        <v>45279</v>
      </c>
      <c r="Z142" s="22" t="str">
        <f>VLOOKUP(B142,[1]项目库!$B:$Z,25,0)</f>
        <v>叶党农领字〔2023〕77号</v>
      </c>
      <c r="AA142" s="39"/>
    </row>
    <row r="143" s="6" customFormat="1" ht="189" spans="1:27">
      <c r="A143" s="22">
        <v>135</v>
      </c>
      <c r="B143" s="39" t="s">
        <v>744</v>
      </c>
      <c r="C143" s="39" t="s">
        <v>745</v>
      </c>
      <c r="D143" s="39" t="s">
        <v>507</v>
      </c>
      <c r="E143" s="39" t="s">
        <v>591</v>
      </c>
      <c r="F143" s="39" t="s">
        <v>36</v>
      </c>
      <c r="G143" s="39" t="s">
        <v>746</v>
      </c>
      <c r="H143" s="40" t="s">
        <v>747</v>
      </c>
      <c r="I143" s="39" t="s">
        <v>112</v>
      </c>
      <c r="J143" s="39">
        <v>107.875</v>
      </c>
      <c r="K143" s="39">
        <f t="shared" si="22"/>
        <v>1214.31</v>
      </c>
      <c r="L143" s="39">
        <f t="shared" si="21"/>
        <v>1214.31</v>
      </c>
      <c r="M143" s="39">
        <v>1214.31</v>
      </c>
      <c r="N143" s="39"/>
      <c r="O143" s="39"/>
      <c r="P143" s="39"/>
      <c r="Q143" s="39"/>
      <c r="R143" s="39"/>
      <c r="S143" s="39"/>
      <c r="T143" s="39"/>
      <c r="U143" s="39"/>
      <c r="V143" s="39" t="s">
        <v>731</v>
      </c>
      <c r="W143" s="39" t="s">
        <v>732</v>
      </c>
      <c r="X143" s="40" t="s">
        <v>748</v>
      </c>
      <c r="Y143" s="27">
        <f>VLOOKUP(B143,[1]项目库!$B:$Y,24,0)</f>
        <v>45279</v>
      </c>
      <c r="Z143" s="22" t="str">
        <f>VLOOKUP(B143,[1]项目库!$B:$Z,25,0)</f>
        <v>叶党农领字〔2023〕77号</v>
      </c>
      <c r="AA143" s="39"/>
    </row>
    <row r="144" s="6" customFormat="1" ht="84" spans="1:27">
      <c r="A144" s="22">
        <v>136</v>
      </c>
      <c r="B144" s="39" t="s">
        <v>749</v>
      </c>
      <c r="C144" s="39" t="s">
        <v>750</v>
      </c>
      <c r="D144" s="39" t="s">
        <v>507</v>
      </c>
      <c r="E144" s="39" t="s">
        <v>591</v>
      </c>
      <c r="F144" s="39" t="s">
        <v>36</v>
      </c>
      <c r="G144" s="39" t="s">
        <v>751</v>
      </c>
      <c r="H144" s="40" t="s">
        <v>752</v>
      </c>
      <c r="I144" s="39" t="s">
        <v>112</v>
      </c>
      <c r="J144" s="39">
        <v>155.326</v>
      </c>
      <c r="K144" s="39">
        <f t="shared" si="22"/>
        <v>2466.95</v>
      </c>
      <c r="L144" s="39">
        <f t="shared" si="21"/>
        <v>2466.95</v>
      </c>
      <c r="M144" s="39">
        <v>2466.95</v>
      </c>
      <c r="N144" s="39"/>
      <c r="O144" s="39"/>
      <c r="P144" s="39"/>
      <c r="Q144" s="39"/>
      <c r="R144" s="39"/>
      <c r="S144" s="39"/>
      <c r="T144" s="39"/>
      <c r="U144" s="39"/>
      <c r="V144" s="39" t="s">
        <v>731</v>
      </c>
      <c r="W144" s="39" t="s">
        <v>732</v>
      </c>
      <c r="X144" s="40" t="s">
        <v>753</v>
      </c>
      <c r="Y144" s="27">
        <f>VLOOKUP(B144,[1]项目库!$B:$Y,24,0)</f>
        <v>45279</v>
      </c>
      <c r="Z144" s="22" t="str">
        <f>VLOOKUP(B144,[1]项目库!$B:$Z,25,0)</f>
        <v>叶党农领字〔2023〕77号</v>
      </c>
      <c r="AA144" s="39"/>
    </row>
    <row r="145" s="6" customFormat="1" ht="189" spans="1:27">
      <c r="A145" s="22">
        <v>137</v>
      </c>
      <c r="B145" s="39" t="s">
        <v>754</v>
      </c>
      <c r="C145" s="39" t="s">
        <v>755</v>
      </c>
      <c r="D145" s="39" t="s">
        <v>507</v>
      </c>
      <c r="E145" s="39" t="s">
        <v>591</v>
      </c>
      <c r="F145" s="39" t="s">
        <v>36</v>
      </c>
      <c r="G145" s="39" t="s">
        <v>756</v>
      </c>
      <c r="H145" s="40" t="s">
        <v>757</v>
      </c>
      <c r="I145" s="39" t="s">
        <v>112</v>
      </c>
      <c r="J145" s="39">
        <v>258.218</v>
      </c>
      <c r="K145" s="39">
        <f t="shared" si="22"/>
        <v>3117.13</v>
      </c>
      <c r="L145" s="39">
        <f t="shared" si="21"/>
        <v>3117.13</v>
      </c>
      <c r="M145" s="39">
        <v>3117.13</v>
      </c>
      <c r="N145" s="39"/>
      <c r="O145" s="39"/>
      <c r="P145" s="39"/>
      <c r="Q145" s="39"/>
      <c r="R145" s="39"/>
      <c r="S145" s="39"/>
      <c r="T145" s="39"/>
      <c r="U145" s="39"/>
      <c r="V145" s="39" t="s">
        <v>731</v>
      </c>
      <c r="W145" s="39" t="s">
        <v>732</v>
      </c>
      <c r="X145" s="40" t="s">
        <v>758</v>
      </c>
      <c r="Y145" s="27">
        <f>VLOOKUP(B145,[1]项目库!$B:$Y,24,0)</f>
        <v>45279</v>
      </c>
      <c r="Z145" s="22" t="str">
        <f>VLOOKUP(B145,[1]项目库!$B:$Z,25,0)</f>
        <v>叶党农领字〔2023〕77号</v>
      </c>
      <c r="AA145" s="39"/>
    </row>
    <row r="146" s="6" customFormat="1" ht="189" spans="1:27">
      <c r="A146" s="22">
        <v>138</v>
      </c>
      <c r="B146" s="39" t="s">
        <v>759</v>
      </c>
      <c r="C146" s="39" t="s">
        <v>760</v>
      </c>
      <c r="D146" s="39" t="s">
        <v>507</v>
      </c>
      <c r="E146" s="39" t="s">
        <v>591</v>
      </c>
      <c r="F146" s="39" t="s">
        <v>36</v>
      </c>
      <c r="G146" s="39" t="s">
        <v>761</v>
      </c>
      <c r="H146" s="40" t="s">
        <v>762</v>
      </c>
      <c r="I146" s="39" t="s">
        <v>112</v>
      </c>
      <c r="J146" s="39">
        <v>177.289</v>
      </c>
      <c r="K146" s="39">
        <f t="shared" si="22"/>
        <v>2745.97</v>
      </c>
      <c r="L146" s="39">
        <f t="shared" si="21"/>
        <v>2745.97</v>
      </c>
      <c r="M146" s="39">
        <v>2745.97</v>
      </c>
      <c r="N146" s="39"/>
      <c r="O146" s="39"/>
      <c r="P146" s="39"/>
      <c r="Q146" s="39"/>
      <c r="R146" s="39"/>
      <c r="S146" s="39"/>
      <c r="T146" s="39"/>
      <c r="U146" s="39"/>
      <c r="V146" s="39" t="s">
        <v>731</v>
      </c>
      <c r="W146" s="39" t="s">
        <v>732</v>
      </c>
      <c r="X146" s="40" t="s">
        <v>763</v>
      </c>
      <c r="Y146" s="27">
        <f>VLOOKUP(B146,[1]项目库!$B:$Y,24,0)</f>
        <v>45279</v>
      </c>
      <c r="Z146" s="22" t="str">
        <f>VLOOKUP(B146,[1]项目库!$B:$Z,25,0)</f>
        <v>叶党农领字〔2023〕77号</v>
      </c>
      <c r="AA146" s="39"/>
    </row>
    <row r="147" s="6" customFormat="1" ht="189" spans="1:27">
      <c r="A147" s="22">
        <v>139</v>
      </c>
      <c r="B147" s="39" t="s">
        <v>764</v>
      </c>
      <c r="C147" s="39" t="s">
        <v>765</v>
      </c>
      <c r="D147" s="39" t="s">
        <v>507</v>
      </c>
      <c r="E147" s="39" t="s">
        <v>591</v>
      </c>
      <c r="F147" s="39" t="s">
        <v>36</v>
      </c>
      <c r="G147" s="39" t="s">
        <v>766</v>
      </c>
      <c r="H147" s="40" t="s">
        <v>767</v>
      </c>
      <c r="I147" s="39" t="s">
        <v>112</v>
      </c>
      <c r="J147" s="39">
        <v>97.514</v>
      </c>
      <c r="K147" s="39">
        <f t="shared" si="22"/>
        <v>2016.53</v>
      </c>
      <c r="L147" s="39">
        <f t="shared" si="21"/>
        <v>2016.53</v>
      </c>
      <c r="M147" s="39">
        <v>2016.53</v>
      </c>
      <c r="N147" s="39"/>
      <c r="O147" s="39"/>
      <c r="P147" s="39"/>
      <c r="Q147" s="39"/>
      <c r="R147" s="39"/>
      <c r="S147" s="39"/>
      <c r="T147" s="39"/>
      <c r="U147" s="39"/>
      <c r="V147" s="39" t="s">
        <v>731</v>
      </c>
      <c r="W147" s="39" t="s">
        <v>732</v>
      </c>
      <c r="X147" s="40" t="s">
        <v>768</v>
      </c>
      <c r="Y147" s="27">
        <f>VLOOKUP(B147,[1]项目库!$B:$Y,24,0)</f>
        <v>45279</v>
      </c>
      <c r="Z147" s="22" t="str">
        <f>VLOOKUP(B147,[1]项目库!$B:$Z,25,0)</f>
        <v>叶党农领字〔2023〕77号</v>
      </c>
      <c r="AA147" s="39"/>
    </row>
    <row r="148" s="6" customFormat="1" ht="105" spans="1:27">
      <c r="A148" s="22">
        <v>140</v>
      </c>
      <c r="B148" s="39" t="s">
        <v>769</v>
      </c>
      <c r="C148" s="39" t="s">
        <v>770</v>
      </c>
      <c r="D148" s="39" t="s">
        <v>507</v>
      </c>
      <c r="E148" s="39" t="s">
        <v>591</v>
      </c>
      <c r="F148" s="39" t="s">
        <v>36</v>
      </c>
      <c r="G148" s="39" t="s">
        <v>771</v>
      </c>
      <c r="H148" s="40" t="s">
        <v>772</v>
      </c>
      <c r="I148" s="39" t="s">
        <v>112</v>
      </c>
      <c r="J148" s="39">
        <v>5.1</v>
      </c>
      <c r="K148" s="39">
        <f t="shared" si="22"/>
        <v>458</v>
      </c>
      <c r="L148" s="39">
        <f t="shared" si="21"/>
        <v>458</v>
      </c>
      <c r="M148" s="39"/>
      <c r="N148" s="39"/>
      <c r="O148" s="39">
        <v>458</v>
      </c>
      <c r="P148" s="39"/>
      <c r="Q148" s="39"/>
      <c r="R148" s="39"/>
      <c r="S148" s="39"/>
      <c r="T148" s="39"/>
      <c r="U148" s="39"/>
      <c r="V148" s="39" t="s">
        <v>731</v>
      </c>
      <c r="W148" s="39" t="s">
        <v>732</v>
      </c>
      <c r="X148" s="40" t="s">
        <v>773</v>
      </c>
      <c r="Y148" s="27">
        <f>VLOOKUP(B148,[1]项目库!$B:$Y,24,0)</f>
        <v>45279</v>
      </c>
      <c r="Z148" s="22" t="str">
        <f>VLOOKUP(B148,[1]项目库!$B:$Z,25,0)</f>
        <v>叶党农领字〔2023〕77号</v>
      </c>
      <c r="AA148" s="39"/>
    </row>
    <row r="149" s="6" customFormat="1" ht="105" spans="1:27">
      <c r="A149" s="22">
        <v>141</v>
      </c>
      <c r="B149" s="39" t="s">
        <v>774</v>
      </c>
      <c r="C149" s="22" t="s">
        <v>775</v>
      </c>
      <c r="D149" s="39" t="s">
        <v>507</v>
      </c>
      <c r="E149" s="39" t="s">
        <v>591</v>
      </c>
      <c r="F149" s="39" t="s">
        <v>36</v>
      </c>
      <c r="G149" s="39" t="s">
        <v>776</v>
      </c>
      <c r="H149" s="40" t="s">
        <v>777</v>
      </c>
      <c r="I149" s="39" t="s">
        <v>112</v>
      </c>
      <c r="J149" s="39">
        <v>5</v>
      </c>
      <c r="K149" s="39">
        <f t="shared" si="22"/>
        <v>477</v>
      </c>
      <c r="L149" s="39">
        <f t="shared" si="21"/>
        <v>477</v>
      </c>
      <c r="M149" s="39">
        <v>477</v>
      </c>
      <c r="N149" s="39"/>
      <c r="O149" s="39"/>
      <c r="P149" s="39"/>
      <c r="Q149" s="39"/>
      <c r="R149" s="39"/>
      <c r="S149" s="39"/>
      <c r="T149" s="39"/>
      <c r="U149" s="39"/>
      <c r="V149" s="39" t="s">
        <v>731</v>
      </c>
      <c r="W149" s="39" t="s">
        <v>732</v>
      </c>
      <c r="X149" s="40" t="s">
        <v>778</v>
      </c>
      <c r="Y149" s="27">
        <f>VLOOKUP(B149,[1]项目库!$B:$Y,24,0)</f>
        <v>45279</v>
      </c>
      <c r="Z149" s="22" t="str">
        <f>VLOOKUP(B149,[1]项目库!$B:$Z,25,0)</f>
        <v>叶党农领字〔2023〕77号</v>
      </c>
      <c r="AA149" s="39"/>
    </row>
    <row r="150" s="3" customFormat="1" ht="60" customHeight="1" spans="1:27">
      <c r="A150" s="17" t="s">
        <v>779</v>
      </c>
      <c r="B150" s="18" t="s">
        <v>780</v>
      </c>
      <c r="C150" s="19"/>
      <c r="D150" s="17"/>
      <c r="E150" s="17"/>
      <c r="F150" s="17"/>
      <c r="G150" s="21"/>
      <c r="H150" s="21">
        <v>1</v>
      </c>
      <c r="I150" s="25">
        <f>K150/K5</f>
        <v>0.0121932164944283</v>
      </c>
      <c r="J150" s="21"/>
      <c r="K150" s="21">
        <f>SUM(K151)</f>
        <v>2156.2</v>
      </c>
      <c r="L150" s="21">
        <f t="shared" ref="L150:X150" si="23">SUM(L151)</f>
        <v>2156.2</v>
      </c>
      <c r="M150" s="21">
        <f t="shared" si="23"/>
        <v>2156.2</v>
      </c>
      <c r="N150" s="21">
        <f t="shared" si="23"/>
        <v>0</v>
      </c>
      <c r="O150" s="21">
        <f t="shared" si="23"/>
        <v>0</v>
      </c>
      <c r="P150" s="21">
        <f t="shared" si="23"/>
        <v>0</v>
      </c>
      <c r="Q150" s="21">
        <f t="shared" si="23"/>
        <v>0</v>
      </c>
      <c r="R150" s="21">
        <f t="shared" si="23"/>
        <v>0</v>
      </c>
      <c r="S150" s="21">
        <f t="shared" si="23"/>
        <v>0</v>
      </c>
      <c r="T150" s="21">
        <f t="shared" si="23"/>
        <v>0</v>
      </c>
      <c r="U150" s="21">
        <f t="shared" si="23"/>
        <v>0</v>
      </c>
      <c r="V150" s="21">
        <f t="shared" si="23"/>
        <v>0</v>
      </c>
      <c r="W150" s="21">
        <f t="shared" si="23"/>
        <v>0</v>
      </c>
      <c r="X150" s="21">
        <f t="shared" si="23"/>
        <v>0</v>
      </c>
      <c r="Y150" s="27"/>
      <c r="Z150" s="22"/>
      <c r="AA150" s="21"/>
    </row>
    <row r="151" s="4" customFormat="1" ht="105" spans="1:27">
      <c r="A151" s="22">
        <v>142</v>
      </c>
      <c r="B151" s="22" t="s">
        <v>781</v>
      </c>
      <c r="C151" s="22" t="s">
        <v>782</v>
      </c>
      <c r="D151" s="22" t="s">
        <v>780</v>
      </c>
      <c r="E151" s="22" t="s">
        <v>783</v>
      </c>
      <c r="F151" s="22"/>
      <c r="G151" s="22" t="s">
        <v>350</v>
      </c>
      <c r="H151" s="33" t="s">
        <v>784</v>
      </c>
      <c r="I151" s="41" t="s">
        <v>352</v>
      </c>
      <c r="J151" s="41">
        <v>2156.2</v>
      </c>
      <c r="K151" s="22">
        <f>SUM(L151,S151,T151,U151)</f>
        <v>2156.2</v>
      </c>
      <c r="L151" s="22">
        <f>SUM(M151:R151)</f>
        <v>2156.2</v>
      </c>
      <c r="M151" s="41">
        <v>2156.2</v>
      </c>
      <c r="N151" s="22"/>
      <c r="O151" s="22"/>
      <c r="P151" s="22"/>
      <c r="Q151" s="22"/>
      <c r="R151" s="22"/>
      <c r="S151" s="22"/>
      <c r="T151" s="22"/>
      <c r="U151" s="22"/>
      <c r="V151" s="22" t="s">
        <v>785</v>
      </c>
      <c r="W151" s="22" t="s">
        <v>786</v>
      </c>
      <c r="X151" s="24" t="s">
        <v>787</v>
      </c>
      <c r="Y151" s="27">
        <f>VLOOKUP(B151,[1]项目库!$B:$Y,24,0)</f>
        <v>45279</v>
      </c>
      <c r="Z151" s="22" t="str">
        <f>VLOOKUP(B151,[1]项目库!$B:$Z,25,0)</f>
        <v>叶党农领字〔2023〕77号</v>
      </c>
      <c r="AA151" s="22"/>
    </row>
    <row r="152" s="3" customFormat="1" ht="60" customHeight="1" spans="1:27">
      <c r="A152" s="17" t="s">
        <v>788</v>
      </c>
      <c r="B152" s="18" t="s">
        <v>789</v>
      </c>
      <c r="C152" s="19"/>
      <c r="D152" s="17"/>
      <c r="E152" s="17"/>
      <c r="F152" s="17"/>
      <c r="G152" s="21"/>
      <c r="H152" s="21">
        <v>1</v>
      </c>
      <c r="I152" s="25">
        <f>K152/K5</f>
        <v>0.0203578422131258</v>
      </c>
      <c r="J152" s="21"/>
      <c r="K152" s="21">
        <f>SUM(K153)</f>
        <v>3600</v>
      </c>
      <c r="L152" s="21">
        <f t="shared" ref="L152:X152" si="24">SUM(L153)</f>
        <v>3600</v>
      </c>
      <c r="M152" s="21">
        <f t="shared" si="24"/>
        <v>3600</v>
      </c>
      <c r="N152" s="21">
        <f t="shared" si="24"/>
        <v>0</v>
      </c>
      <c r="O152" s="21">
        <f t="shared" si="24"/>
        <v>0</v>
      </c>
      <c r="P152" s="21">
        <f t="shared" si="24"/>
        <v>0</v>
      </c>
      <c r="Q152" s="21">
        <f t="shared" si="24"/>
        <v>0</v>
      </c>
      <c r="R152" s="21">
        <f t="shared" si="24"/>
        <v>0</v>
      </c>
      <c r="S152" s="21">
        <f t="shared" si="24"/>
        <v>0</v>
      </c>
      <c r="T152" s="21">
        <f t="shared" si="24"/>
        <v>0</v>
      </c>
      <c r="U152" s="21">
        <f t="shared" si="24"/>
        <v>0</v>
      </c>
      <c r="V152" s="21">
        <f t="shared" si="24"/>
        <v>0</v>
      </c>
      <c r="W152" s="21">
        <f t="shared" si="24"/>
        <v>0</v>
      </c>
      <c r="X152" s="21">
        <f t="shared" si="24"/>
        <v>0</v>
      </c>
      <c r="Y152" s="27"/>
      <c r="Z152" s="22"/>
      <c r="AA152" s="21"/>
    </row>
    <row r="153" s="5" customFormat="1" ht="105" spans="1:27">
      <c r="A153" s="22">
        <v>143</v>
      </c>
      <c r="B153" s="22" t="s">
        <v>790</v>
      </c>
      <c r="C153" s="22" t="s">
        <v>791</v>
      </c>
      <c r="D153" s="22" t="s">
        <v>789</v>
      </c>
      <c r="E153" s="22" t="s">
        <v>792</v>
      </c>
      <c r="F153" s="22" t="s">
        <v>36</v>
      </c>
      <c r="G153" s="22" t="s">
        <v>350</v>
      </c>
      <c r="H153" s="24" t="s">
        <v>793</v>
      </c>
      <c r="I153" s="22" t="s">
        <v>474</v>
      </c>
      <c r="J153" s="22">
        <v>12000</v>
      </c>
      <c r="K153" s="22">
        <f>SUM(L153,S153,T153,U153)</f>
        <v>3600</v>
      </c>
      <c r="L153" s="22">
        <f>SUM(M153:R153)</f>
        <v>3600</v>
      </c>
      <c r="M153" s="22">
        <v>3600</v>
      </c>
      <c r="N153" s="22"/>
      <c r="O153" s="22"/>
      <c r="P153" s="22"/>
      <c r="Q153" s="22"/>
      <c r="R153" s="22"/>
      <c r="S153" s="22"/>
      <c r="T153" s="22"/>
      <c r="U153" s="22"/>
      <c r="V153" s="22" t="s">
        <v>794</v>
      </c>
      <c r="W153" s="22" t="s">
        <v>795</v>
      </c>
      <c r="X153" s="24" t="s">
        <v>796</v>
      </c>
      <c r="Y153" s="27">
        <f>VLOOKUP(B153,[1]项目库!$B:$Y,24,0)</f>
        <v>45279</v>
      </c>
      <c r="Z153" s="22" t="str">
        <f>VLOOKUP(B153,[1]项目库!$B:$Z,25,0)</f>
        <v>叶党农领字〔2023〕77号</v>
      </c>
      <c r="AA153" s="22"/>
    </row>
    <row r="154" s="3" customFormat="1" ht="60" customHeight="1" spans="1:27">
      <c r="A154" s="17" t="s">
        <v>797</v>
      </c>
      <c r="B154" s="18" t="s">
        <v>798</v>
      </c>
      <c r="C154" s="19"/>
      <c r="D154" s="17"/>
      <c r="E154" s="17"/>
      <c r="F154" s="17"/>
      <c r="G154" s="21"/>
      <c r="H154" s="21">
        <v>1</v>
      </c>
      <c r="I154" s="25">
        <f>K154/K5</f>
        <v>0.00282747808515637</v>
      </c>
      <c r="J154" s="21"/>
      <c r="K154" s="21">
        <f>SUM(K155)</f>
        <v>500</v>
      </c>
      <c r="L154" s="21">
        <f t="shared" ref="L154:X154" si="25">SUM(L155)</f>
        <v>500</v>
      </c>
      <c r="M154" s="21">
        <f t="shared" si="25"/>
        <v>500</v>
      </c>
      <c r="N154" s="21">
        <f t="shared" si="25"/>
        <v>0</v>
      </c>
      <c r="O154" s="21">
        <f t="shared" si="25"/>
        <v>0</v>
      </c>
      <c r="P154" s="21">
        <f t="shared" si="25"/>
        <v>0</v>
      </c>
      <c r="Q154" s="21">
        <f t="shared" si="25"/>
        <v>0</v>
      </c>
      <c r="R154" s="21">
        <f t="shared" si="25"/>
        <v>0</v>
      </c>
      <c r="S154" s="21">
        <f t="shared" si="25"/>
        <v>0</v>
      </c>
      <c r="T154" s="21">
        <f t="shared" si="25"/>
        <v>0</v>
      </c>
      <c r="U154" s="21">
        <f t="shared" si="25"/>
        <v>0</v>
      </c>
      <c r="V154" s="21">
        <f t="shared" si="25"/>
        <v>0</v>
      </c>
      <c r="W154" s="21">
        <f t="shared" si="25"/>
        <v>0</v>
      </c>
      <c r="X154" s="21">
        <f t="shared" si="25"/>
        <v>0</v>
      </c>
      <c r="Y154" s="27"/>
      <c r="Z154" s="22"/>
      <c r="AA154" s="21"/>
    </row>
    <row r="155" s="4" customFormat="1" ht="63" spans="1:27">
      <c r="A155" s="22">
        <v>144</v>
      </c>
      <c r="B155" s="22" t="s">
        <v>799</v>
      </c>
      <c r="C155" s="22" t="s">
        <v>800</v>
      </c>
      <c r="D155" s="22" t="s">
        <v>798</v>
      </c>
      <c r="E155" s="22" t="s">
        <v>798</v>
      </c>
      <c r="F155" s="22" t="s">
        <v>36</v>
      </c>
      <c r="G155" s="22" t="s">
        <v>350</v>
      </c>
      <c r="H155" s="24" t="s">
        <v>801</v>
      </c>
      <c r="I155" s="22" t="s">
        <v>352</v>
      </c>
      <c r="J155" s="22">
        <v>500</v>
      </c>
      <c r="K155" s="22">
        <f>SUM(L155,S155,T155,U155)</f>
        <v>500</v>
      </c>
      <c r="L155" s="22">
        <f>SUM(M155:R155)</f>
        <v>500</v>
      </c>
      <c r="M155" s="22">
        <v>500</v>
      </c>
      <c r="N155" s="22"/>
      <c r="O155" s="22"/>
      <c r="P155" s="22"/>
      <c r="Q155" s="22"/>
      <c r="R155" s="22"/>
      <c r="S155" s="22"/>
      <c r="T155" s="22"/>
      <c r="U155" s="22"/>
      <c r="V155" s="22" t="s">
        <v>802</v>
      </c>
      <c r="W155" s="22" t="s">
        <v>803</v>
      </c>
      <c r="X155" s="24" t="s">
        <v>804</v>
      </c>
      <c r="Y155" s="27">
        <f>VLOOKUP(B155,[1]项目库!$B:$Y,24,0)</f>
        <v>45279</v>
      </c>
      <c r="Z155" s="22" t="str">
        <f>VLOOKUP(B155,[1]项目库!$B:$Z,25,0)</f>
        <v>叶党农领字〔2023〕77号</v>
      </c>
      <c r="AA155" s="22"/>
    </row>
    <row r="156" s="3" customFormat="1" ht="60" customHeight="1" spans="1:27">
      <c r="A156" s="17" t="s">
        <v>805</v>
      </c>
      <c r="B156" s="18" t="s">
        <v>634</v>
      </c>
      <c r="C156" s="19"/>
      <c r="D156" s="17"/>
      <c r="E156" s="17"/>
      <c r="F156" s="17"/>
      <c r="G156" s="21"/>
      <c r="H156" s="21">
        <v>1</v>
      </c>
      <c r="I156" s="25">
        <f>K156/K5</f>
        <v>0.000393019453836735</v>
      </c>
      <c r="J156" s="21"/>
      <c r="K156" s="21">
        <f>SUM(K157)</f>
        <v>69.5</v>
      </c>
      <c r="L156" s="21">
        <f t="shared" ref="L156:X156" si="26">SUM(L157)</f>
        <v>69.5</v>
      </c>
      <c r="M156" s="21">
        <f t="shared" si="26"/>
        <v>0</v>
      </c>
      <c r="N156" s="21">
        <f t="shared" si="26"/>
        <v>0</v>
      </c>
      <c r="O156" s="21">
        <f t="shared" si="26"/>
        <v>69.5</v>
      </c>
      <c r="P156" s="21">
        <f t="shared" si="26"/>
        <v>0</v>
      </c>
      <c r="Q156" s="21">
        <f t="shared" si="26"/>
        <v>0</v>
      </c>
      <c r="R156" s="21">
        <f t="shared" si="26"/>
        <v>0</v>
      </c>
      <c r="S156" s="21">
        <f t="shared" si="26"/>
        <v>0</v>
      </c>
      <c r="T156" s="21">
        <f t="shared" si="26"/>
        <v>0</v>
      </c>
      <c r="U156" s="21">
        <f t="shared" si="26"/>
        <v>0</v>
      </c>
      <c r="V156" s="21">
        <f t="shared" si="26"/>
        <v>0</v>
      </c>
      <c r="W156" s="21">
        <f t="shared" si="26"/>
        <v>0</v>
      </c>
      <c r="X156" s="21">
        <f t="shared" si="26"/>
        <v>0</v>
      </c>
      <c r="Y156" s="27"/>
      <c r="Z156" s="22"/>
      <c r="AA156" s="21"/>
    </row>
    <row r="157" s="4" customFormat="1" ht="63" spans="1:27">
      <c r="A157" s="22">
        <v>145</v>
      </c>
      <c r="B157" s="22" t="s">
        <v>806</v>
      </c>
      <c r="C157" s="22" t="s">
        <v>807</v>
      </c>
      <c r="D157" s="22" t="s">
        <v>634</v>
      </c>
      <c r="E157" s="22" t="s">
        <v>634</v>
      </c>
      <c r="F157" s="22" t="s">
        <v>36</v>
      </c>
      <c r="G157" s="22" t="s">
        <v>350</v>
      </c>
      <c r="H157" s="24" t="s">
        <v>808</v>
      </c>
      <c r="I157" s="22" t="s">
        <v>455</v>
      </c>
      <c r="J157" s="22">
        <v>9931</v>
      </c>
      <c r="K157" s="22">
        <f>SUM(L157,S157,T157,U157)</f>
        <v>69.5</v>
      </c>
      <c r="L157" s="22">
        <f>SUM(M157:R157)</f>
        <v>69.5</v>
      </c>
      <c r="M157" s="22"/>
      <c r="N157" s="22"/>
      <c r="O157" s="22">
        <v>69.5</v>
      </c>
      <c r="P157" s="22"/>
      <c r="Q157" s="22"/>
      <c r="R157" s="22"/>
      <c r="S157" s="22"/>
      <c r="T157" s="22"/>
      <c r="U157" s="22"/>
      <c r="V157" s="22" t="s">
        <v>809</v>
      </c>
      <c r="W157" s="22" t="s">
        <v>810</v>
      </c>
      <c r="X157" s="24" t="s">
        <v>811</v>
      </c>
      <c r="Y157" s="27">
        <f>VLOOKUP(B157,[1]项目库!$B:$Y,24,0)</f>
        <v>45279</v>
      </c>
      <c r="Z157" s="22" t="str">
        <f>VLOOKUP(B157,[1]项目库!$B:$Z,25,0)</f>
        <v>叶党农领字〔2023〕77号</v>
      </c>
      <c r="AA157" s="22"/>
    </row>
  </sheetData>
  <autoFilter xmlns:etc="http://www.wps.cn/officeDocument/2017/etCustomData" ref="A5:AA157" etc:filterBottomFollowUsedRange="0">
    <extLst/>
  </autoFilter>
  <mergeCells count="31">
    <mergeCell ref="A1:AA1"/>
    <mergeCell ref="L2:U2"/>
    <mergeCell ref="L3:R3"/>
    <mergeCell ref="A5:F5"/>
    <mergeCell ref="B6:C6"/>
    <mergeCell ref="B88:C88"/>
    <mergeCell ref="B95:C95"/>
    <mergeCell ref="B150:C150"/>
    <mergeCell ref="B152:C152"/>
    <mergeCell ref="B154:C154"/>
    <mergeCell ref="B156:C156"/>
    <mergeCell ref="A2:A4"/>
    <mergeCell ref="B2:B4"/>
    <mergeCell ref="C2:C4"/>
    <mergeCell ref="D2:D4"/>
    <mergeCell ref="E2:E4"/>
    <mergeCell ref="F2:F4"/>
    <mergeCell ref="G2:G4"/>
    <mergeCell ref="H2:H4"/>
    <mergeCell ref="I2:I4"/>
    <mergeCell ref="J2:J4"/>
    <mergeCell ref="K2:K4"/>
    <mergeCell ref="S3:S4"/>
    <mergeCell ref="T3:T4"/>
    <mergeCell ref="U3:U4"/>
    <mergeCell ref="V2:V4"/>
    <mergeCell ref="W2:W4"/>
    <mergeCell ref="X2:X4"/>
    <mergeCell ref="Y2:Y4"/>
    <mergeCell ref="Z2:Z4"/>
    <mergeCell ref="AA2:AA4"/>
  </mergeCells>
  <dataValidations count="2">
    <dataValidation type="list" allowBlank="1" showErrorMessage="1" sqref="F48 E3:E47 E49:E80 E87:E91 E94: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allowBlank="1" showInputMessage="1" showErrorMessage="1" sqref="E92:E93"/>
  </dataValidations>
  <pageMargins left="0.700694444444445" right="0.700694444444445" top="0.751388888888889" bottom="0.751388888888889" header="0.298611111111111" footer="0.298611111111111"/>
  <pageSetup paperSize="8" scale="3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cp:lastModifiedBy>
  <dcterms:created xsi:type="dcterms:W3CDTF">2006-09-16T00:00:00Z</dcterms:created>
  <dcterms:modified xsi:type="dcterms:W3CDTF">2024-12-19T07:53:28Z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434DE0F07A3248F38BFEF960DCB12EE2_13</vt:lpwstr>
  </property>
  <property fmtid="{D5CDD505-2E9C-101B-9397-08002B2CF9AE}" pid="3" name="KSOProductBuildVer">
    <vt:lpwstr>2052-12.1.0.19302</vt:lpwstr>
  </property>
  <property fmtid="{D5CDD505-2E9C-101B-9397-08002B2CF9AE}" pid="4" name="KSOReadingLayout">
    <vt:bool>true</vt:bool>
  </property>
</Properties>
</file>